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 (2)" sheetId="2" r:id="rId1"/>
  </sheets>
  <definedNames>
    <definedName name="_xlnm.Print_Area" localSheetId="0">'Лист1 (2)'!$A$1:$I$31</definedName>
  </definedNames>
  <calcPr calcId="152511"/>
</workbook>
</file>

<file path=xl/calcChain.xml><?xml version="1.0" encoding="utf-8"?>
<calcChain xmlns="http://schemas.openxmlformats.org/spreadsheetml/2006/main">
  <c r="G18" i="2" l="1"/>
  <c r="G20" i="2"/>
  <c r="J14" i="2"/>
  <c r="G14" i="2"/>
  <c r="G13" i="2"/>
  <c r="G8" i="2"/>
  <c r="H30" i="2" l="1"/>
  <c r="H31" i="2"/>
  <c r="H22" i="2"/>
  <c r="H23" i="2"/>
  <c r="D28" i="2"/>
  <c r="J9" i="2"/>
  <c r="J10" i="2"/>
  <c r="J11" i="2"/>
  <c r="J12" i="2"/>
  <c r="J15" i="2"/>
  <c r="J16" i="2"/>
  <c r="J17" i="2"/>
  <c r="J21" i="2"/>
  <c r="J22" i="2"/>
  <c r="J23" i="2"/>
  <c r="G19" i="2"/>
  <c r="G17" i="2"/>
  <c r="H17" i="2" s="1"/>
  <c r="H13" i="2"/>
  <c r="J13" i="2" s="1"/>
  <c r="G10" i="2"/>
  <c r="H10" i="2" s="1"/>
  <c r="H9" i="2"/>
  <c r="H15" i="2"/>
  <c r="H19" i="2"/>
  <c r="H20" i="2"/>
  <c r="J20" i="2" s="1"/>
  <c r="H21" i="2"/>
  <c r="D12" i="2"/>
  <c r="D20" i="2"/>
  <c r="G16" i="2"/>
  <c r="H16" i="2" s="1"/>
  <c r="H14" i="2"/>
  <c r="G12" i="2"/>
  <c r="H12" i="2" s="1"/>
  <c r="G11" i="2"/>
  <c r="H11" i="2" s="1"/>
  <c r="H8" i="2"/>
  <c r="J8" i="2" s="1"/>
  <c r="J19" i="2" l="1"/>
  <c r="D24" i="2"/>
  <c r="E18" i="2"/>
  <c r="H18" i="2" s="1"/>
  <c r="J18" i="2" s="1"/>
  <c r="H24" i="2" l="1"/>
  <c r="H25" i="2" s="1"/>
  <c r="J24" i="2"/>
  <c r="C24" i="2"/>
  <c r="F24" i="2" l="1"/>
  <c r="E24" i="2"/>
  <c r="C5" i="2"/>
  <c r="G25" i="2" l="1"/>
  <c r="H26" i="2"/>
  <c r="H28" i="2" s="1"/>
  <c r="F25" i="2"/>
  <c r="F26" i="2" s="1"/>
  <c r="G24" i="2" l="1"/>
</calcChain>
</file>

<file path=xl/sharedStrings.xml><?xml version="1.0" encoding="utf-8"?>
<sst xmlns="http://schemas.openxmlformats.org/spreadsheetml/2006/main" count="43" uniqueCount="43">
  <si>
    <t>Распределение доходов на статьи расходов</t>
  </si>
  <si>
    <t>собственные</t>
  </si>
  <si>
    <t xml:space="preserve">целевые </t>
  </si>
  <si>
    <t>всего</t>
  </si>
  <si>
    <t>Наименование программы</t>
  </si>
  <si>
    <t>уточнение</t>
  </si>
  <si>
    <t>итого</t>
  </si>
  <si>
    <t>пояснение</t>
  </si>
  <si>
    <t xml:space="preserve">Развитие транспортной системы в городском поселении Пойковский на 2017-2020 годы </t>
  </si>
  <si>
    <t>№ п/п</t>
  </si>
  <si>
    <t>Профилактика экстремизма, гармонизация межэтнических и межкультурных отношений в городском поселении Пойковский на 2017-2020 годы</t>
  </si>
  <si>
    <t>Профилактика правонарушений в городском поселении Пойковский на 2017-2020 годы</t>
  </si>
  <si>
    <t>Развитие информационной среды и поддержание в рабочем состоянии средств вычислительной техники в муниципальных учреждениях городского поселения Пойковский на 2017-2020 годы</t>
  </si>
  <si>
    <t>Формирование современной городской среды в муниципальном образовании городское поселение Пойковский на 2018-2022 годы</t>
  </si>
  <si>
    <t>Совершенствование муниципального управления в городском поселении Пойковский на 2017 - 2020 годы</t>
  </si>
  <si>
    <t>Развитие молодежной политики в городском поселении Пойковский на 2017-2020 годы</t>
  </si>
  <si>
    <t>Управление имуществом в городском поселении Пойковский на 2017-2020 годы</t>
  </si>
  <si>
    <t xml:space="preserve">Программа I "Управление земельными ресурсами в городском поселении Пойковский" </t>
  </si>
  <si>
    <t xml:space="preserve"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 </t>
  </si>
  <si>
    <t>Подпрограмма III "Управление муниципальным жилищным фондом в городском поселении Пойковский"</t>
  </si>
  <si>
    <t>Защита населения и территорий от чрезвычайных ситуаций, обеспечение пожарной безопасности в городском поселении Пойковский на 2017-2020 годы</t>
  </si>
  <si>
    <t>Управление муниципальными финансами в городском поселении Пойковский на 2017-2020 год</t>
  </si>
  <si>
    <t>Энергосбережение и повышение энергетической эффективности в городском поселении Пойковский на 2017-2020 годы</t>
  </si>
  <si>
    <t>Развитие культуры в городском поселении Пойковский на 2017 - 2020 годы</t>
  </si>
  <si>
    <t>Комфортное проживание в городском поселении Пойковский на 2017-2020 годы</t>
  </si>
  <si>
    <t>Итого в рамках программ</t>
  </si>
  <si>
    <t>целевые, поступившие (возвращенные) с вышестоящих бюджетов</t>
  </si>
  <si>
    <t>увеличение за счет собственных доходов</t>
  </si>
  <si>
    <t>непрогаммные</t>
  </si>
  <si>
    <t>остатки 2017г.</t>
  </si>
  <si>
    <t>итого расходов</t>
  </si>
  <si>
    <t>программы</t>
  </si>
  <si>
    <t>проект доходы</t>
  </si>
  <si>
    <r>
      <rPr>
        <b/>
        <sz val="14"/>
        <color theme="1"/>
        <rFont val="Arial"/>
        <family val="2"/>
        <charset val="204"/>
      </rPr>
      <t>573,6 т.р.</t>
    </r>
    <r>
      <rPr>
        <sz val="14"/>
        <color theme="1"/>
        <rFont val="Arial"/>
        <family val="2"/>
        <charset val="204"/>
      </rPr>
      <t>на ремонт дворов (дотация)</t>
    </r>
  </si>
  <si>
    <r>
      <rPr>
        <b/>
        <sz val="14"/>
        <color theme="1"/>
        <rFont val="Arial"/>
        <family val="2"/>
        <charset val="204"/>
      </rPr>
      <t>28,0 т.р</t>
    </r>
    <r>
      <rPr>
        <sz val="14"/>
        <color theme="1"/>
        <rFont val="Arial"/>
        <family val="2"/>
        <charset val="204"/>
      </rPr>
      <t>.на оплату труда несовершеннолетних</t>
    </r>
  </si>
  <si>
    <t>план на 19.10.2018</t>
  </si>
  <si>
    <r>
      <rPr>
        <b/>
        <i/>
        <sz val="14"/>
        <color theme="1"/>
        <rFont val="Arial"/>
        <family val="2"/>
        <charset val="204"/>
      </rPr>
      <t xml:space="preserve">2 927,88177 т.р. </t>
    </r>
    <r>
      <rPr>
        <i/>
        <sz val="14"/>
        <color theme="1"/>
        <rFont val="Arial"/>
        <family val="2"/>
        <charset val="204"/>
      </rPr>
      <t xml:space="preserve">на снос балков (РБ)
</t>
    </r>
    <r>
      <rPr>
        <b/>
        <i/>
        <sz val="14"/>
        <color theme="1"/>
        <rFont val="Arial"/>
        <family val="2"/>
        <charset val="204"/>
      </rPr>
      <t>-1 394,46678 т.р</t>
    </r>
    <r>
      <rPr>
        <i/>
        <sz val="14"/>
        <color theme="1"/>
        <rFont val="Arial"/>
        <family val="2"/>
        <charset val="204"/>
      </rPr>
      <t xml:space="preserve">.  ремонта 3-110
</t>
    </r>
    <r>
      <rPr>
        <b/>
        <i/>
        <sz val="14"/>
        <color theme="1"/>
        <rFont val="Arial"/>
        <family val="2"/>
        <charset val="204"/>
      </rPr>
      <t xml:space="preserve">4 500,0 т.р. </t>
    </r>
    <r>
      <rPr>
        <i/>
        <sz val="14"/>
        <color theme="1"/>
        <rFont val="Arial"/>
        <family val="2"/>
        <charset val="204"/>
      </rPr>
      <t>на снос балков (собственные)</t>
    </r>
  </si>
  <si>
    <t xml:space="preserve">внутреннее перераспределение </t>
  </si>
  <si>
    <t>утверждено по последнему решению</t>
  </si>
  <si>
    <t>контроль</t>
  </si>
  <si>
    <t>УРМ</t>
  </si>
  <si>
    <r>
      <t>12,65041 т.р.</t>
    </r>
    <r>
      <rPr>
        <sz val="14"/>
        <color theme="1"/>
        <rFont val="Arial"/>
        <family val="2"/>
        <charset val="204"/>
      </rPr>
      <t xml:space="preserve">на полномочие по экологии
</t>
    </r>
    <r>
      <rPr>
        <b/>
        <sz val="14"/>
        <color theme="1"/>
        <rFont val="Arial"/>
        <family val="2"/>
        <charset val="204"/>
      </rPr>
      <t>-265,0 т.р.</t>
    </r>
    <r>
      <rPr>
        <sz val="14"/>
        <color theme="1"/>
        <rFont val="Arial"/>
        <family val="2"/>
        <charset val="204"/>
      </rPr>
      <t xml:space="preserve"> на программу развитие молод.политики</t>
    </r>
  </si>
  <si>
    <r>
      <rPr>
        <b/>
        <sz val="14"/>
        <color theme="1"/>
        <rFont val="Arial"/>
        <family val="2"/>
        <charset val="204"/>
      </rPr>
      <t>587,0 т.р.</t>
    </r>
    <r>
      <rPr>
        <sz val="14"/>
        <color theme="1"/>
        <rFont val="Arial"/>
        <family val="2"/>
        <charset val="204"/>
      </rPr>
      <t xml:space="preserve"> на полномочие по спорту для оплаты заработной платы и начислений (за счёт собственных)
</t>
    </r>
    <r>
      <rPr>
        <b/>
        <sz val="14"/>
        <color theme="1"/>
        <rFont val="Arial"/>
        <family val="2"/>
        <charset val="204"/>
      </rPr>
      <t>-0,1 т.р.</t>
    </r>
    <r>
      <rPr>
        <sz val="14"/>
        <color theme="1"/>
        <rFont val="Arial"/>
        <family val="2"/>
        <charset val="204"/>
      </rPr>
      <t xml:space="preserve">исправление ошибки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</si>
</sst>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i/>
      <sz val="14"/>
      <color theme="1"/>
      <name val="Arial"/>
      <family val="2"/>
      <charset val="204"/>
    </font>
    <font>
      <b/>
      <i/>
      <sz val="14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3" fillId="0" borderId="1" xfId="0" applyFont="1" applyFill="1" applyBorder="1"/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right"/>
    </xf>
    <xf numFmtId="164" fontId="2" fillId="0" borderId="0" xfId="0" applyNumberFormat="1" applyFont="1" applyFill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wrapText="1"/>
    </xf>
    <xf numFmtId="0" fontId="3" fillId="0" borderId="0" xfId="0" applyFont="1" applyFill="1"/>
    <xf numFmtId="0" fontId="1" fillId="0" borderId="1" xfId="0" applyFont="1" applyFill="1" applyBorder="1" applyAlignment="1">
      <alignment horizontal="right" wrapText="1"/>
    </xf>
    <xf numFmtId="164" fontId="2" fillId="0" borderId="5" xfId="0" applyNumberFormat="1" applyFont="1" applyFill="1" applyBorder="1"/>
    <xf numFmtId="164" fontId="2" fillId="0" borderId="1" xfId="0" applyNumberFormat="1" applyFont="1" applyFill="1" applyBorder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164" fontId="1" fillId="0" borderId="0" xfId="0" applyNumberFormat="1" applyFont="1" applyFill="1" applyAlignment="1">
      <alignment wrapText="1"/>
    </xf>
    <xf numFmtId="164" fontId="1" fillId="0" borderId="6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view="pageBreakPreview" zoomScale="60" zoomScaleNormal="69" workbookViewId="0">
      <selection activeCell="G19" sqref="G19"/>
    </sheetView>
  </sheetViews>
  <sheetFormatPr defaultRowHeight="18" x14ac:dyDescent="0.25"/>
  <cols>
    <col min="1" max="1" width="9.140625" style="6"/>
    <col min="2" max="2" width="75.5703125" style="6" customWidth="1"/>
    <col min="3" max="4" width="21.7109375" style="6" customWidth="1"/>
    <col min="5" max="5" width="21.85546875" style="6" customWidth="1"/>
    <col min="6" max="6" width="17.7109375" style="6" customWidth="1"/>
    <col min="7" max="7" width="18.7109375" style="6" customWidth="1"/>
    <col min="8" max="8" width="21.28515625" style="6" customWidth="1"/>
    <col min="9" max="9" width="47.42578125" style="6" customWidth="1"/>
    <col min="10" max="10" width="17.140625" style="22" customWidth="1"/>
    <col min="11" max="11" width="9.140625" style="6"/>
    <col min="12" max="12" width="20.28515625" style="6" bestFit="1" customWidth="1"/>
    <col min="13" max="16384" width="9.140625" style="6"/>
  </cols>
  <sheetData>
    <row r="1" spans="1:19" x14ac:dyDescent="0.25">
      <c r="B1" s="6" t="s">
        <v>0</v>
      </c>
    </row>
    <row r="3" spans="1:19" x14ac:dyDescent="0.25">
      <c r="B3" s="6" t="s">
        <v>2</v>
      </c>
      <c r="C3" s="7">
        <v>2147.6653999999999</v>
      </c>
      <c r="D3" s="7"/>
    </row>
    <row r="4" spans="1:19" x14ac:dyDescent="0.25">
      <c r="B4" s="6" t="s">
        <v>1</v>
      </c>
      <c r="C4" s="7">
        <v>5144.8</v>
      </c>
      <c r="D4" s="7"/>
    </row>
    <row r="5" spans="1:19" x14ac:dyDescent="0.25">
      <c r="B5" s="8" t="s">
        <v>3</v>
      </c>
      <c r="C5" s="9">
        <f>C3+C4</f>
        <v>7292.4654</v>
      </c>
      <c r="D5" s="9"/>
    </row>
    <row r="6" spans="1:19" ht="72" customHeight="1" x14ac:dyDescent="0.25">
      <c r="A6" s="24" t="s">
        <v>9</v>
      </c>
      <c r="B6" s="24" t="s">
        <v>4</v>
      </c>
      <c r="C6" s="26" t="s">
        <v>38</v>
      </c>
      <c r="D6" s="26" t="s">
        <v>35</v>
      </c>
      <c r="E6" s="28" t="s">
        <v>5</v>
      </c>
      <c r="F6" s="28"/>
      <c r="G6" s="28"/>
      <c r="H6" s="24" t="s">
        <v>6</v>
      </c>
      <c r="I6" s="24" t="s">
        <v>7</v>
      </c>
      <c r="J6" s="23" t="s">
        <v>39</v>
      </c>
    </row>
    <row r="7" spans="1:19" s="11" customFormat="1" ht="108" x14ac:dyDescent="0.25">
      <c r="A7" s="25"/>
      <c r="B7" s="25"/>
      <c r="C7" s="27"/>
      <c r="D7" s="27"/>
      <c r="E7" s="10" t="s">
        <v>26</v>
      </c>
      <c r="F7" s="10" t="s">
        <v>27</v>
      </c>
      <c r="G7" s="10" t="s">
        <v>37</v>
      </c>
      <c r="H7" s="25"/>
      <c r="I7" s="25"/>
      <c r="J7" s="23"/>
    </row>
    <row r="8" spans="1:19" ht="36" x14ac:dyDescent="0.25">
      <c r="A8" s="1">
        <v>1</v>
      </c>
      <c r="B8" s="2" t="s">
        <v>8</v>
      </c>
      <c r="C8" s="12">
        <v>107026.48119999999</v>
      </c>
      <c r="D8" s="12">
        <v>107412.10136</v>
      </c>
      <c r="E8" s="12"/>
      <c r="F8" s="12"/>
      <c r="G8" s="12">
        <f>2915.6392-2500-30.01904</f>
        <v>385.62016000000006</v>
      </c>
      <c r="H8" s="12">
        <f>C8+E8+F8+G8</f>
        <v>107412.10136</v>
      </c>
      <c r="I8" s="13"/>
      <c r="J8" s="22">
        <f>H8-D8</f>
        <v>0</v>
      </c>
      <c r="L8" s="7"/>
    </row>
    <row r="9" spans="1:19" ht="54" x14ac:dyDescent="0.25">
      <c r="A9" s="1">
        <v>2</v>
      </c>
      <c r="B9" s="3" t="s">
        <v>10</v>
      </c>
      <c r="C9" s="13">
        <v>124</v>
      </c>
      <c r="D9" s="13">
        <v>124</v>
      </c>
      <c r="E9" s="13"/>
      <c r="F9" s="13"/>
      <c r="G9" s="12"/>
      <c r="H9" s="12">
        <f t="shared" ref="H9:H21" si="0">C9+E9+F9+G9</f>
        <v>124</v>
      </c>
      <c r="I9" s="13"/>
      <c r="J9" s="22">
        <f t="shared" ref="J9:J23" si="1">H9-D9</f>
        <v>0</v>
      </c>
      <c r="K9" s="11"/>
      <c r="L9" s="11"/>
      <c r="M9" s="11"/>
      <c r="N9" s="11"/>
      <c r="O9" s="11"/>
      <c r="P9" s="11"/>
      <c r="Q9" s="11"/>
      <c r="R9" s="11"/>
      <c r="S9" s="11"/>
    </row>
    <row r="10" spans="1:19" ht="36" x14ac:dyDescent="0.25">
      <c r="A10" s="1">
        <v>3</v>
      </c>
      <c r="B10" s="3" t="s">
        <v>11</v>
      </c>
      <c r="C10" s="13">
        <v>3869.7677199999998</v>
      </c>
      <c r="D10" s="13">
        <v>3801.1654199999998</v>
      </c>
      <c r="E10" s="13"/>
      <c r="F10" s="13"/>
      <c r="G10" s="12">
        <f>-68.6023+59.996</f>
        <v>-8.6062999999999974</v>
      </c>
      <c r="H10" s="12">
        <f t="shared" si="0"/>
        <v>3861.1614199999999</v>
      </c>
      <c r="I10" s="13"/>
      <c r="J10" s="22">
        <f t="shared" si="1"/>
        <v>59.996000000000095</v>
      </c>
      <c r="K10" s="11"/>
      <c r="L10" s="11"/>
      <c r="M10" s="11"/>
      <c r="N10" s="11"/>
      <c r="O10" s="11"/>
      <c r="P10" s="11"/>
      <c r="Q10" s="11"/>
      <c r="R10" s="11"/>
      <c r="S10" s="11"/>
    </row>
    <row r="11" spans="1:19" ht="72" x14ac:dyDescent="0.25">
      <c r="A11" s="1">
        <v>4</v>
      </c>
      <c r="B11" s="3" t="s">
        <v>12</v>
      </c>
      <c r="C11" s="13">
        <v>3845.5</v>
      </c>
      <c r="D11" s="13">
        <v>3545.5</v>
      </c>
      <c r="E11" s="13"/>
      <c r="F11" s="13"/>
      <c r="G11" s="12">
        <f>-300</f>
        <v>-300</v>
      </c>
      <c r="H11" s="12">
        <f t="shared" si="0"/>
        <v>3545.5</v>
      </c>
      <c r="I11" s="13"/>
      <c r="J11" s="22">
        <f t="shared" si="1"/>
        <v>0</v>
      </c>
      <c r="K11" s="11"/>
      <c r="L11" s="11"/>
      <c r="M11" s="11"/>
      <c r="N11" s="11"/>
      <c r="O11" s="11"/>
      <c r="P11" s="11"/>
      <c r="Q11" s="11"/>
      <c r="R11" s="11"/>
      <c r="S11" s="11"/>
    </row>
    <row r="12" spans="1:19" ht="54" x14ac:dyDescent="0.25">
      <c r="A12" s="1">
        <v>5</v>
      </c>
      <c r="B12" s="3" t="s">
        <v>13</v>
      </c>
      <c r="C12" s="13">
        <v>55064.062380000003</v>
      </c>
      <c r="D12" s="13">
        <f>57800.66062</f>
        <v>57800.660620000002</v>
      </c>
      <c r="E12" s="13">
        <v>573.6</v>
      </c>
      <c r="F12" s="13"/>
      <c r="G12" s="12">
        <f>3074.7951</f>
        <v>3074.7950999999998</v>
      </c>
      <c r="H12" s="12">
        <f t="shared" si="0"/>
        <v>58712.457480000005</v>
      </c>
      <c r="I12" s="13" t="s">
        <v>33</v>
      </c>
      <c r="J12" s="22">
        <f t="shared" si="1"/>
        <v>911.7968600000022</v>
      </c>
      <c r="K12" s="11"/>
      <c r="L12" s="11"/>
      <c r="M12" s="11"/>
      <c r="N12" s="11"/>
      <c r="O12" s="11"/>
      <c r="P12" s="11"/>
      <c r="Q12" s="11"/>
      <c r="R12" s="11"/>
      <c r="S12" s="11"/>
    </row>
    <row r="13" spans="1:19" ht="72" x14ac:dyDescent="0.25">
      <c r="A13" s="1">
        <v>6</v>
      </c>
      <c r="B13" s="3" t="s">
        <v>14</v>
      </c>
      <c r="C13" s="13">
        <v>90427.067379999993</v>
      </c>
      <c r="D13" s="13">
        <v>91679.790850000005</v>
      </c>
      <c r="E13" s="13">
        <v>12.650410000000001</v>
      </c>
      <c r="F13" s="13">
        <v>57.8</v>
      </c>
      <c r="G13" s="12">
        <f>1751.87382-499.15035+118-265</f>
        <v>1105.7234699999999</v>
      </c>
      <c r="H13" s="12">
        <f t="shared" si="0"/>
        <v>91603.241259999995</v>
      </c>
      <c r="I13" s="19" t="s">
        <v>41</v>
      </c>
      <c r="J13" s="22">
        <f t="shared" si="1"/>
        <v>-76.54959000000963</v>
      </c>
      <c r="K13" s="11"/>
      <c r="L13" s="11"/>
      <c r="M13" s="11"/>
      <c r="N13" s="11"/>
      <c r="O13" s="11"/>
      <c r="P13" s="11"/>
      <c r="Q13" s="11"/>
      <c r="R13" s="11"/>
      <c r="S13" s="11"/>
    </row>
    <row r="14" spans="1:19" ht="36" x14ac:dyDescent="0.25">
      <c r="A14" s="1">
        <v>7</v>
      </c>
      <c r="B14" s="3" t="s">
        <v>15</v>
      </c>
      <c r="C14" s="12">
        <v>1834</v>
      </c>
      <c r="D14" s="12">
        <v>2547.4059999999999</v>
      </c>
      <c r="E14" s="12">
        <v>28</v>
      </c>
      <c r="F14" s="12"/>
      <c r="G14" s="12">
        <f>350+363.406+265</f>
        <v>978.40599999999995</v>
      </c>
      <c r="H14" s="12">
        <f t="shared" si="0"/>
        <v>2840.4059999999999</v>
      </c>
      <c r="I14" s="13" t="s">
        <v>34</v>
      </c>
      <c r="J14" s="22">
        <f>H14-D14</f>
        <v>293</v>
      </c>
    </row>
    <row r="15" spans="1:19" ht="36" x14ac:dyDescent="0.25">
      <c r="A15" s="1">
        <v>8</v>
      </c>
      <c r="B15" s="3" t="s">
        <v>16</v>
      </c>
      <c r="C15" s="12"/>
      <c r="D15" s="12"/>
      <c r="E15" s="12"/>
      <c r="F15" s="12"/>
      <c r="G15" s="12"/>
      <c r="H15" s="12">
        <f t="shared" si="0"/>
        <v>0</v>
      </c>
      <c r="I15" s="13"/>
      <c r="J15" s="22">
        <f t="shared" si="1"/>
        <v>0</v>
      </c>
    </row>
    <row r="16" spans="1:19" s="16" customFormat="1" ht="37.5" x14ac:dyDescent="0.3">
      <c r="A16" s="4"/>
      <c r="B16" s="5" t="s">
        <v>17</v>
      </c>
      <c r="C16" s="14">
        <v>212</v>
      </c>
      <c r="D16" s="14">
        <v>204.84</v>
      </c>
      <c r="E16" s="14"/>
      <c r="F16" s="14"/>
      <c r="G16" s="14">
        <f>-7.16</f>
        <v>-7.16</v>
      </c>
      <c r="H16" s="12">
        <f t="shared" si="0"/>
        <v>204.84</v>
      </c>
      <c r="I16" s="15"/>
      <c r="J16" s="22">
        <f t="shared" si="1"/>
        <v>0</v>
      </c>
    </row>
    <row r="17" spans="1:10" s="16" customFormat="1" ht="75" x14ac:dyDescent="0.3">
      <c r="A17" s="4"/>
      <c r="B17" s="5" t="s">
        <v>18</v>
      </c>
      <c r="C17" s="14">
        <v>13148.0533</v>
      </c>
      <c r="D17" s="14">
        <v>11184.29031</v>
      </c>
      <c r="E17" s="14"/>
      <c r="F17" s="14"/>
      <c r="G17" s="14">
        <f>-1751.87382-211.88917-118</f>
        <v>-2081.7629900000002</v>
      </c>
      <c r="H17" s="12">
        <f t="shared" si="0"/>
        <v>11066.29031</v>
      </c>
      <c r="I17" s="15"/>
      <c r="J17" s="22">
        <f t="shared" si="1"/>
        <v>-118</v>
      </c>
    </row>
    <row r="18" spans="1:10" s="16" customFormat="1" ht="112.5" x14ac:dyDescent="0.3">
      <c r="A18" s="4"/>
      <c r="B18" s="5" t="s">
        <v>19</v>
      </c>
      <c r="C18" s="14">
        <v>18288.80545</v>
      </c>
      <c r="D18" s="14">
        <v>16905.116450000001</v>
      </c>
      <c r="E18" s="14">
        <f>2927.88177-1394.46678</f>
        <v>1533.41499</v>
      </c>
      <c r="F18" s="14">
        <v>4500</v>
      </c>
      <c r="G18" s="14">
        <f>1190.51373-2927.88177+323.66+30.01904</f>
        <v>-1383.6890000000001</v>
      </c>
      <c r="H18" s="12">
        <f t="shared" si="0"/>
        <v>22938.531440000002</v>
      </c>
      <c r="I18" s="15" t="s">
        <v>36</v>
      </c>
      <c r="J18" s="22">
        <f t="shared" si="1"/>
        <v>6033.4149900000011</v>
      </c>
    </row>
    <row r="19" spans="1:10" ht="54" x14ac:dyDescent="0.25">
      <c r="A19" s="1">
        <v>9</v>
      </c>
      <c r="B19" s="3" t="s">
        <v>20</v>
      </c>
      <c r="C19" s="12">
        <v>2578.2711599999998</v>
      </c>
      <c r="D19" s="12">
        <v>1098.6023</v>
      </c>
      <c r="E19" s="12"/>
      <c r="F19" s="12"/>
      <c r="G19" s="12">
        <f>-1528.27116+48.6023-59.996</f>
        <v>-1539.6648600000001</v>
      </c>
      <c r="H19" s="12">
        <f t="shared" si="0"/>
        <v>1038.6062999999997</v>
      </c>
      <c r="I19" s="13"/>
      <c r="J19" s="22">
        <f t="shared" si="1"/>
        <v>-59.996000000000322</v>
      </c>
    </row>
    <row r="20" spans="1:10" ht="90" x14ac:dyDescent="0.25">
      <c r="A20" s="1">
        <v>10</v>
      </c>
      <c r="B20" s="3" t="s">
        <v>21</v>
      </c>
      <c r="C20" s="12">
        <v>51892.499369999998</v>
      </c>
      <c r="D20" s="12">
        <f>51892.49937</f>
        <v>51892.499369999998</v>
      </c>
      <c r="E20" s="12"/>
      <c r="F20" s="12">
        <v>587</v>
      </c>
      <c r="G20" s="12">
        <f>-338.19686-0.1</f>
        <v>-338.29686000000004</v>
      </c>
      <c r="H20" s="12">
        <f t="shared" si="0"/>
        <v>52141.202509999996</v>
      </c>
      <c r="I20" s="13" t="s">
        <v>42</v>
      </c>
      <c r="J20" s="22">
        <f>H20-D20</f>
        <v>248.7031399999978</v>
      </c>
    </row>
    <row r="21" spans="1:10" ht="54" x14ac:dyDescent="0.25">
      <c r="A21" s="1">
        <v>11</v>
      </c>
      <c r="B21" s="3" t="s">
        <v>22</v>
      </c>
      <c r="C21" s="12">
        <v>1165.8792000000001</v>
      </c>
      <c r="D21" s="12">
        <v>1165.8792000000001</v>
      </c>
      <c r="E21" s="12"/>
      <c r="F21" s="12"/>
      <c r="G21" s="12"/>
      <c r="H21" s="12">
        <f t="shared" si="0"/>
        <v>1165.8792000000001</v>
      </c>
      <c r="I21" s="13"/>
      <c r="J21" s="22">
        <f t="shared" si="1"/>
        <v>0</v>
      </c>
    </row>
    <row r="22" spans="1:10" ht="36" x14ac:dyDescent="0.25">
      <c r="A22" s="1">
        <v>12</v>
      </c>
      <c r="B22" s="3" t="s">
        <v>23</v>
      </c>
      <c r="C22" s="12">
        <v>38239.1</v>
      </c>
      <c r="D22" s="12">
        <v>38239.1</v>
      </c>
      <c r="E22" s="12"/>
      <c r="F22" s="12"/>
      <c r="G22" s="12"/>
      <c r="H22" s="12">
        <f>C22+E22+F22+G22</f>
        <v>38239.1</v>
      </c>
      <c r="I22" s="13"/>
      <c r="J22" s="22">
        <f t="shared" si="1"/>
        <v>0</v>
      </c>
    </row>
    <row r="23" spans="1:10" ht="36" x14ac:dyDescent="0.25">
      <c r="A23" s="1">
        <v>13</v>
      </c>
      <c r="B23" s="3" t="s">
        <v>24</v>
      </c>
      <c r="C23" s="12">
        <v>17658.400889999997</v>
      </c>
      <c r="D23" s="12">
        <v>17772.936170000001</v>
      </c>
      <c r="E23" s="12"/>
      <c r="F23" s="12"/>
      <c r="G23" s="12">
        <v>114.53528</v>
      </c>
      <c r="H23" s="12">
        <f>C23+E23+F23+G23</f>
        <v>17772.936169999997</v>
      </c>
      <c r="I23" s="13"/>
      <c r="J23" s="22">
        <f t="shared" si="1"/>
        <v>0</v>
      </c>
    </row>
    <row r="24" spans="1:10" x14ac:dyDescent="0.25">
      <c r="A24" s="1"/>
      <c r="B24" s="17" t="s">
        <v>25</v>
      </c>
      <c r="C24" s="12">
        <f>SUM(C8:C23)</f>
        <v>405373.88804999995</v>
      </c>
      <c r="D24" s="12">
        <f>SUM(D8:D23)</f>
        <v>405373.88805000013</v>
      </c>
      <c r="E24" s="12">
        <f t="shared" ref="E24" si="2">SUM(E8:E23)</f>
        <v>2147.6653999999999</v>
      </c>
      <c r="F24" s="12">
        <f>SUM(F8:F23)</f>
        <v>5144.8</v>
      </c>
      <c r="G24" s="12">
        <f>SUM(G8:G23)</f>
        <v>-0.10000000000098908</v>
      </c>
      <c r="H24" s="12">
        <f>SUM(H8:H23)</f>
        <v>412666.25345000002</v>
      </c>
      <c r="I24" s="13"/>
      <c r="J24" s="22">
        <f>H24-D24</f>
        <v>7292.3653999998933</v>
      </c>
    </row>
    <row r="25" spans="1:10" x14ac:dyDescent="0.25">
      <c r="B25" s="11"/>
      <c r="C25" s="7"/>
      <c r="D25" s="7"/>
      <c r="E25" s="7"/>
      <c r="F25" s="7">
        <f>E24+F24</f>
        <v>7292.4654</v>
      </c>
      <c r="G25" s="7">
        <f>C24+E24+F24</f>
        <v>412666.35344999994</v>
      </c>
      <c r="H25" s="7">
        <f>G25-H24</f>
        <v>9.9999999918509275E-2</v>
      </c>
      <c r="I25" s="7"/>
    </row>
    <row r="26" spans="1:10" ht="36" x14ac:dyDescent="0.25">
      <c r="B26" s="11"/>
      <c r="C26" s="7"/>
      <c r="D26" s="7"/>
      <c r="E26" s="7"/>
      <c r="F26" s="7">
        <f>C5-F25</f>
        <v>0</v>
      </c>
      <c r="G26" s="20" t="s">
        <v>32</v>
      </c>
      <c r="H26" s="7">
        <f>C5</f>
        <v>7292.4654</v>
      </c>
      <c r="I26" s="7"/>
    </row>
    <row r="27" spans="1:10" ht="36.75" thickBot="1" x14ac:dyDescent="0.3">
      <c r="B27" s="11"/>
      <c r="C27" s="7" t="s">
        <v>40</v>
      </c>
      <c r="D27" s="7">
        <v>407521.55345000001</v>
      </c>
      <c r="E27" s="7"/>
      <c r="F27" s="7"/>
      <c r="G27" s="21" t="s">
        <v>29</v>
      </c>
      <c r="H27" s="7">
        <v>23977.816129999999</v>
      </c>
      <c r="I27" s="7"/>
    </row>
    <row r="28" spans="1:10" ht="33" customHeight="1" thickBot="1" x14ac:dyDescent="0.3">
      <c r="B28" s="11"/>
      <c r="C28" s="7"/>
      <c r="D28" s="7">
        <f>D27-C24</f>
        <v>2147.6654000000563</v>
      </c>
      <c r="E28" s="7"/>
      <c r="F28" s="7"/>
      <c r="G28" s="21"/>
      <c r="H28" s="18">
        <f>H26+H27</f>
        <v>31270.28153</v>
      </c>
      <c r="I28" s="7"/>
    </row>
    <row r="29" spans="1:10" ht="36" x14ac:dyDescent="0.25">
      <c r="C29" s="7"/>
      <c r="D29" s="7">
        <v>5144.8</v>
      </c>
      <c r="E29" s="7"/>
      <c r="F29" s="7"/>
      <c r="G29" s="20" t="s">
        <v>28</v>
      </c>
      <c r="H29" s="7">
        <v>11889.72</v>
      </c>
      <c r="I29" s="7"/>
    </row>
    <row r="30" spans="1:10" ht="18.75" thickBot="1" x14ac:dyDescent="0.3">
      <c r="G30" s="21" t="s">
        <v>31</v>
      </c>
      <c r="H30" s="7">
        <f>C24+E24+F24</f>
        <v>412666.35344999994</v>
      </c>
    </row>
    <row r="31" spans="1:10" ht="36.75" thickBot="1" x14ac:dyDescent="0.3">
      <c r="G31" s="21" t="s">
        <v>30</v>
      </c>
      <c r="H31" s="18">
        <f>H29+H30</f>
        <v>424556.07344999991</v>
      </c>
    </row>
    <row r="33" spans="8:8" x14ac:dyDescent="0.25">
      <c r="H33" s="7"/>
    </row>
  </sheetData>
  <mergeCells count="8">
    <mergeCell ref="J6:J7"/>
    <mergeCell ref="I6:I7"/>
    <mergeCell ref="A6:A7"/>
    <mergeCell ref="B6:B7"/>
    <mergeCell ref="C6:C7"/>
    <mergeCell ref="D6:D7"/>
    <mergeCell ref="E6:G6"/>
    <mergeCell ref="H6:H7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2018-10-21T11:26:20Z</dcterms:modified>
</cp:coreProperties>
</file>