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09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2'!$A$6:$P$76</definedName>
    <definedName name="Print_Area" localSheetId="0">'Таблица 2'!$A$1:$M$76</definedName>
    <definedName name="Print_Titles" localSheetId="0">'Таблица 2'!$3:$6</definedName>
    <definedName name="_xlnm.Print_Area" localSheetId="6">'Таблица 8'!$A$1:$L$10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4" i="2" l="1"/>
  <c r="J18" i="2" l="1"/>
  <c r="J23" i="2" l="1"/>
  <c r="J12" i="2" l="1"/>
  <c r="J25" i="2" l="1"/>
  <c r="J20" i="2"/>
  <c r="J36" i="2" l="1"/>
  <c r="K36" i="2" l="1"/>
  <c r="M12" i="2"/>
  <c r="M24" i="2"/>
  <c r="M18" i="2" l="1"/>
  <c r="M36" i="2" s="1"/>
  <c r="M62" i="2" l="1"/>
  <c r="L62" i="2"/>
  <c r="L34" i="2"/>
  <c r="L47" i="2" s="1"/>
  <c r="J37" i="2"/>
  <c r="L72" i="2" l="1"/>
  <c r="M72" i="2"/>
  <c r="L69" i="2"/>
  <c r="M69" i="2"/>
  <c r="L70" i="2"/>
  <c r="M70" i="2"/>
  <c r="L68" i="2"/>
  <c r="M68" i="2"/>
  <c r="L67" i="2"/>
  <c r="M67" i="2"/>
  <c r="M65" i="2" s="1"/>
  <c r="L66" i="2"/>
  <c r="M66" i="2"/>
  <c r="L63" i="2"/>
  <c r="L76" i="2" s="1"/>
  <c r="L75" i="2"/>
  <c r="L61" i="2"/>
  <c r="L74" i="2" s="1"/>
  <c r="M61" i="2"/>
  <c r="M74" i="2" s="1"/>
  <c r="L60" i="2"/>
  <c r="L73" i="2" s="1"/>
  <c r="M60" i="2"/>
  <c r="M73" i="2" s="1"/>
  <c r="L37" i="2"/>
  <c r="L50" i="2" s="1"/>
  <c r="L36" i="2"/>
  <c r="M34" i="2"/>
  <c r="M47" i="2" s="1"/>
  <c r="L20" i="2"/>
  <c r="L14" i="2"/>
  <c r="L8" i="2"/>
  <c r="L65" i="2" l="1"/>
  <c r="L49" i="2"/>
  <c r="L32" i="2"/>
  <c r="L58" i="2"/>
  <c r="L71" i="2"/>
  <c r="L45" i="2"/>
  <c r="I24" i="2"/>
  <c r="I18" i="2"/>
  <c r="I12" i="2"/>
  <c r="E12" i="2" s="1"/>
  <c r="M75" i="2" l="1"/>
  <c r="M49" i="2"/>
  <c r="K70" i="2" l="1"/>
  <c r="J70" i="2"/>
  <c r="I70" i="2"/>
  <c r="H70" i="2"/>
  <c r="G70" i="2"/>
  <c r="F70" i="2"/>
  <c r="K69" i="2"/>
  <c r="J69" i="2"/>
  <c r="I69" i="2"/>
  <c r="H69" i="2"/>
  <c r="G69" i="2"/>
  <c r="F69" i="2"/>
  <c r="K68" i="2"/>
  <c r="J68" i="2"/>
  <c r="I68" i="2"/>
  <c r="H68" i="2"/>
  <c r="G68" i="2"/>
  <c r="F68" i="2"/>
  <c r="K67" i="2"/>
  <c r="J67" i="2"/>
  <c r="I67" i="2"/>
  <c r="H67" i="2"/>
  <c r="G67" i="2"/>
  <c r="F67" i="2"/>
  <c r="K66" i="2"/>
  <c r="J66" i="2"/>
  <c r="I66" i="2"/>
  <c r="H66" i="2"/>
  <c r="G66" i="2"/>
  <c r="F66" i="2"/>
  <c r="G72" i="2"/>
  <c r="H72" i="2"/>
  <c r="I72" i="2"/>
  <c r="J72" i="2"/>
  <c r="K72" i="2"/>
  <c r="K65" i="2" l="1"/>
  <c r="H65" i="2"/>
  <c r="G65" i="2"/>
  <c r="I65" i="2"/>
  <c r="E67" i="2"/>
  <c r="E69" i="2"/>
  <c r="F65" i="2"/>
  <c r="E65" i="2" s="1"/>
  <c r="J65" i="2"/>
  <c r="E66" i="2"/>
  <c r="E68" i="2"/>
  <c r="E70" i="2"/>
  <c r="E43" i="2"/>
  <c r="E44" i="2" l="1"/>
  <c r="E42" i="2"/>
  <c r="E41" i="2"/>
  <c r="E40" i="2"/>
  <c r="M39" i="2"/>
  <c r="K39" i="2"/>
  <c r="J39" i="2"/>
  <c r="I39" i="2"/>
  <c r="H39" i="2"/>
  <c r="G39" i="2"/>
  <c r="F39" i="2"/>
  <c r="E39" i="2" l="1"/>
  <c r="K61" i="2" l="1"/>
  <c r="K74" i="2" s="1"/>
  <c r="K62" i="2"/>
  <c r="K75" i="2" s="1"/>
  <c r="J61" i="2"/>
  <c r="J74" i="2" s="1"/>
  <c r="I61" i="2"/>
  <c r="I74" i="2" s="1"/>
  <c r="H61" i="2"/>
  <c r="H74" i="2" s="1"/>
  <c r="H63" i="2"/>
  <c r="H76" i="2" s="1"/>
  <c r="G61" i="2"/>
  <c r="G74" i="2" s="1"/>
  <c r="H60" i="2"/>
  <c r="H73" i="2" s="1"/>
  <c r="I60" i="2"/>
  <c r="I73" i="2" s="1"/>
  <c r="J60" i="2"/>
  <c r="J73" i="2" s="1"/>
  <c r="K60" i="2"/>
  <c r="K73" i="2" s="1"/>
  <c r="G60" i="2"/>
  <c r="G73" i="2" s="1"/>
  <c r="F61" i="2"/>
  <c r="F74" i="2" s="1"/>
  <c r="F59" i="2"/>
  <c r="F72" i="2" s="1"/>
  <c r="E72" i="2" s="1"/>
  <c r="H37" i="2"/>
  <c r="H50" i="2" s="1"/>
  <c r="K49" i="2"/>
  <c r="G33" i="2"/>
  <c r="H33" i="2"/>
  <c r="I33" i="2"/>
  <c r="J33" i="2"/>
  <c r="K33" i="2"/>
  <c r="M33" i="2"/>
  <c r="K34" i="2"/>
  <c r="K47" i="2" s="1"/>
  <c r="J34" i="2"/>
  <c r="J47" i="2" s="1"/>
  <c r="I34" i="2"/>
  <c r="I47" i="2" s="1"/>
  <c r="H34" i="2"/>
  <c r="H47" i="2" s="1"/>
  <c r="I35" i="2"/>
  <c r="I48" i="2" s="1"/>
  <c r="J35" i="2"/>
  <c r="J48" i="2" s="1"/>
  <c r="K35" i="2"/>
  <c r="K48" i="2" s="1"/>
  <c r="M35" i="2"/>
  <c r="M48" i="2" s="1"/>
  <c r="H35" i="2"/>
  <c r="H48" i="2" s="1"/>
  <c r="G35" i="2"/>
  <c r="G48" i="2" s="1"/>
  <c r="G34" i="2"/>
  <c r="G47" i="2" s="1"/>
  <c r="F35" i="2"/>
  <c r="F48" i="2" s="1"/>
  <c r="F33" i="2"/>
  <c r="F30" i="2"/>
  <c r="E30" i="2" s="1"/>
  <c r="M26" i="2"/>
  <c r="K26" i="2"/>
  <c r="J26" i="2"/>
  <c r="I26" i="2"/>
  <c r="H26" i="2"/>
  <c r="G26" i="2"/>
  <c r="K14" i="2"/>
  <c r="J14" i="2"/>
  <c r="H14" i="2"/>
  <c r="F14" i="2"/>
  <c r="M8" i="2"/>
  <c r="K8" i="2"/>
  <c r="J8" i="2"/>
  <c r="I8" i="2"/>
  <c r="H8" i="2"/>
  <c r="J50" i="2"/>
  <c r="J62" i="2"/>
  <c r="J75" i="2" s="1"/>
  <c r="I36" i="2"/>
  <c r="I49" i="2" s="1"/>
  <c r="H24" i="2"/>
  <c r="H62" i="2" s="1"/>
  <c r="H75" i="2" s="1"/>
  <c r="F24" i="2"/>
  <c r="G24" i="2"/>
  <c r="G20" i="2" s="1"/>
  <c r="F22" i="2"/>
  <c r="F60" i="2" s="1"/>
  <c r="F73" i="2" s="1"/>
  <c r="E21" i="2"/>
  <c r="E23" i="2"/>
  <c r="E74" i="2" l="1"/>
  <c r="K32" i="2"/>
  <c r="F62" i="2"/>
  <c r="F75" i="2" s="1"/>
  <c r="E24" i="2"/>
  <c r="F46" i="2"/>
  <c r="E46" i="2" s="1"/>
  <c r="M63" i="2"/>
  <c r="M37" i="2"/>
  <c r="M50" i="2" s="1"/>
  <c r="M45" i="2" s="1"/>
  <c r="K63" i="2"/>
  <c r="K76" i="2" s="1"/>
  <c r="K71" i="2" s="1"/>
  <c r="E25" i="2"/>
  <c r="H71" i="2"/>
  <c r="E73" i="2"/>
  <c r="E22" i="2"/>
  <c r="E48" i="2"/>
  <c r="M14" i="2"/>
  <c r="I62" i="2"/>
  <c r="I75" i="2" s="1"/>
  <c r="J63" i="2"/>
  <c r="J76" i="2" s="1"/>
  <c r="I20" i="2"/>
  <c r="F26" i="2"/>
  <c r="F34" i="2"/>
  <c r="F47" i="2" s="1"/>
  <c r="E47" i="2" s="1"/>
  <c r="F36" i="2"/>
  <c r="K20" i="2"/>
  <c r="J49" i="2"/>
  <c r="J45" i="2" s="1"/>
  <c r="H36" i="2"/>
  <c r="H49" i="2" s="1"/>
  <c r="H45" i="2" s="1"/>
  <c r="H20" i="2"/>
  <c r="M20" i="2"/>
  <c r="F20" i="2"/>
  <c r="K37" i="2"/>
  <c r="K50" i="2" s="1"/>
  <c r="K45" i="2" s="1"/>
  <c r="E20" i="2" l="1"/>
  <c r="F49" i="2"/>
  <c r="M32" i="2"/>
  <c r="M58" i="2"/>
  <c r="M76" i="2"/>
  <c r="M71" i="2" s="1"/>
  <c r="J71" i="2"/>
  <c r="I37" i="2"/>
  <c r="I50" i="2" s="1"/>
  <c r="I45" i="2" s="1"/>
  <c r="I63" i="2" l="1"/>
  <c r="I76" i="2" s="1"/>
  <c r="I14" i="2"/>
  <c r="E19" i="2"/>
  <c r="E15" i="2"/>
  <c r="E16" i="2"/>
  <c r="E17" i="2"/>
  <c r="G18" i="2"/>
  <c r="E18" i="2" s="1"/>
  <c r="E10" i="2"/>
  <c r="E11" i="2"/>
  <c r="I71" i="2" l="1"/>
  <c r="G36" i="2"/>
  <c r="E36" i="2" s="1"/>
  <c r="G14" i="2"/>
  <c r="G62" i="2"/>
  <c r="G75" i="2" s="1"/>
  <c r="E14" i="2"/>
  <c r="E75" i="2" l="1"/>
  <c r="G49" i="2"/>
  <c r="E62" i="2"/>
  <c r="G13" i="2"/>
  <c r="E49" i="2" l="1"/>
  <c r="G63" i="2"/>
  <c r="G76" i="2" s="1"/>
  <c r="G71" i="2" s="1"/>
  <c r="G37" i="2"/>
  <c r="G50" i="2" s="1"/>
  <c r="G45" i="2" s="1"/>
  <c r="G8" i="2"/>
  <c r="G32" i="2" l="1"/>
  <c r="F13" i="2"/>
  <c r="E13" i="2" s="1"/>
  <c r="F37" i="2" l="1"/>
  <c r="F32" i="2" s="1"/>
  <c r="F63" i="2"/>
  <c r="F76" i="2" s="1"/>
  <c r="F8" i="2"/>
  <c r="E33" i="2"/>
  <c r="F71" i="2" l="1"/>
  <c r="E71" i="2" s="1"/>
  <c r="E76" i="2"/>
  <c r="F50" i="2"/>
  <c r="E37" i="2"/>
  <c r="F58" i="2"/>
  <c r="E50" i="2" l="1"/>
  <c r="F45" i="2"/>
  <c r="E45" i="2" s="1"/>
  <c r="E57" i="2" l="1"/>
  <c r="E56" i="2"/>
  <c r="E55" i="2"/>
  <c r="E54" i="2"/>
  <c r="E53" i="2"/>
  <c r="E31" i="2"/>
  <c r="E29" i="2"/>
  <c r="E28" i="2"/>
  <c r="E27" i="2"/>
  <c r="E9" i="2"/>
  <c r="E8" i="2" l="1"/>
  <c r="E26" i="2"/>
  <c r="J52" i="2"/>
  <c r="K52" i="2"/>
  <c r="M52" i="2"/>
  <c r="K58" i="2" l="1"/>
  <c r="J32" i="2"/>
  <c r="E32" i="2" s="1"/>
  <c r="J58" i="2" l="1"/>
  <c r="G52" i="2" l="1"/>
  <c r="H52" i="2"/>
  <c r="I52" i="2"/>
  <c r="F52" i="2"/>
  <c r="E52" i="2" l="1"/>
  <c r="E59" i="2" l="1"/>
  <c r="I32" i="2" l="1"/>
  <c r="E61" i="2"/>
  <c r="E34" i="2"/>
  <c r="E35" i="2"/>
  <c r="E63" i="2"/>
  <c r="I58" i="2" l="1"/>
  <c r="H32" i="2"/>
  <c r="E60" i="2"/>
  <c r="G58" i="2"/>
  <c r="H58" i="2" l="1"/>
  <c r="E58" i="2" s="1"/>
</calcChain>
</file>

<file path=xl/sharedStrings.xml><?xml version="1.0" encoding="utf-8"?>
<sst xmlns="http://schemas.openxmlformats.org/spreadsheetml/2006/main" count="189" uniqueCount="114">
  <si>
    <t>№ п/п</t>
  </si>
  <si>
    <t>Ответственный исполнитель / соисполнитель</t>
  </si>
  <si>
    <t>всего</t>
  </si>
  <si>
    <t>в том числе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</si>
  <si>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</si>
  <si>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</si>
  <si>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</si>
  <si>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</si>
  <si>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</si>
  <si>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</si>
  <si>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</si>
  <si>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</si>
  <si>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</si>
  <si>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</si>
  <si>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</si>
  <si>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</si>
  <si>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</si>
  <si>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</si>
  <si>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</si>
  <si>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</si>
  <si>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</si>
  <si>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</si>
  <si>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</si>
  <si>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</si>
  <si>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</si>
  <si>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</si>
  <si>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</si>
  <si>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</si>
  <si>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</si>
  <si>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</si>
  <si>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</si>
  <si>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</si>
  <si>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</si>
  <si>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</si>
  <si>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</si>
  <si>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</si>
  <si>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</si>
  <si>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</si>
  <si>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</si>
  <si>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</si>
  <si>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</si>
  <si>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</si>
  <si>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</si>
  <si>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</si>
  <si>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</si>
  <si>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</si>
  <si>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</si>
  <si>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</si>
  <si>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</si>
  <si>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</si>
  <si>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</si>
  <si>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</si>
  <si>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</si>
  <si>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</si>
  <si>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</si>
  <si>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</si>
  <si>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</si>
  <si>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</si>
  <si>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</si>
  <si>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</si>
  <si>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</si>
  <si>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</si>
  <si>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</si>
  <si>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</si>
  <si>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</si>
  <si>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</si>
  <si>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</si>
  <si>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</si>
  <si>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</si>
  <si>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</si>
  <si>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2019 г.</t>
  </si>
  <si>
    <t>2020 г.</t>
  </si>
  <si>
    <t>2021 г.</t>
  </si>
  <si>
    <t>2022 г.</t>
  </si>
  <si>
    <t>2023 г.</t>
  </si>
  <si>
    <t>2024 г.</t>
  </si>
  <si>
    <t>Наименование показателя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</si>
  <si>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</si>
  <si>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3</t>
  </si>
  <si>
    <t>4</t>
  </si>
  <si>
    <t>Цель 1: "Совершенствование системы комплексного благоустройства городского поселения, направленной на улучшение качества жизни населения, комфортного проживания"</t>
  </si>
  <si>
    <t>4.</t>
  </si>
  <si>
    <t>бюджет поселения</t>
  </si>
  <si>
    <t xml:space="preserve">Всего по муниципальной программе </t>
  </si>
  <si>
    <t>Проектная часть</t>
  </si>
  <si>
    <t>Процессная часть</t>
  </si>
  <si>
    <t>Мероприятие реализуется в соответствии с Указом  Президента Российской Федерации от 07.05.2018     № 204 «О национальных целях и стратегических задачах развития Российской Федерации»; постановлением Правительства Ханты-Мансийского автономного округа – Югры от 05.10.2018 № 352-п «О государственной программе Ханты-Мансийского автономного округа – Югры «Экологическая безопасность»;              портфелем проектов "Экология".</t>
  </si>
  <si>
    <t>Основное мероприятие "Комплексное благоустройство городского поселения"
(1,2)</t>
  </si>
  <si>
    <t>Основное мероприятие "Содержание парков, скверов" (3)</t>
  </si>
  <si>
    <t>Основное мероприятие "Обеспечение экологической безопасности" (4)</t>
  </si>
  <si>
    <t>Основное мероприятие "Доступная среда" (4,5)</t>
  </si>
  <si>
    <t xml:space="preserve">Проведение работ по улучшению гигиенических, функциональных, эстетических и рекреационных качеств, обеспечение качественного и бесперебойного освещения, выполнение работ, направленных на сохранность объектов благоустройства, обеспечение безопасных и комфортных условий для массового отдыха населения                             </t>
  </si>
  <si>
    <t>Проводение  работ по текущему поддержанию состояния территорий общего пользования и расположенных на них объектов благоустройства: ручная уборка обочин и газонов, проездов от мусора с очисткой урн, уборка снега, льда и снежных накатов, очистка тротуаров и дорожек, обработка противогололедными средствами мест интенсивного движения пешеходов, ремонт и приобретение объектов благоустройства территорий общего пользования (тротуаров, скамеек, информационных малых архитектурных форм, детских площадок и т.п.). Также реализуются работы по оформлению городского поселения в период проведения государственных, районных и городских праздников и иных мероприятий, связанных со знаменательными событиями</t>
  </si>
  <si>
    <t>Проведение работ по очистке земель, подвергшихся загрязнению отходами производства и потребления, уборке незакрепленных территориий от случайного мусора, вывоз всех видов отходов, в том числе твердых коммунальных,  собранных при проведении субботников; размещение всех видов отходов, в том числе ТКО при проведении субботников и ликвидации несанкционированных мест размещения отходов на полигоне ТБО; по обустройству контейнерных площадок, приобретению новых контейнеров; по уходу за существующими насаждениями: вырезка поросли, снос и вывоз аварийных деревьев, посадка саженцев, уход за ними, устройство и содержание газонов.                                                                                 Мероприятия направленные на сокращение численности безнадзорных и бродячих животных, сокращение случаев нападения таких животных на людей.</t>
  </si>
  <si>
    <t>Оказание услуг по комплексному обследованию муниципальных объектов на предмет соответствия требованиям досупности для маломобильных групп населения</t>
  </si>
  <si>
    <t>Цель 2: "Обеспечение экологической безопасности в городском поселении"</t>
  </si>
  <si>
    <t xml:space="preserve">Задача 1: "Создание системы комплексного благоустройства поселения, направленной на улучшение качества жизни населения гп.Пойковский" </t>
  </si>
  <si>
    <t xml:space="preserve"> Задача 2: "Охрана и улучшение санитарно-гигиенических условий проживания населения" </t>
  </si>
  <si>
    <t>3.</t>
  </si>
  <si>
    <t>Цель 3: "Создание гармоничной архитектурно-ландшафтной среды, благоустройство территории поселения"</t>
  </si>
  <si>
    <t xml:space="preserve">Задача 3: "Обеспечение экологической безопасности и восстановление нарушенной естественной экологической среды в поселении"      </t>
  </si>
  <si>
    <t>Цель 4: "Создание комфортных условий в зонах отдыха и в местах проведения массовых и общественно значимых мероприятиях"</t>
  </si>
  <si>
    <t xml:space="preserve">Задача 4: "Формирование комфортной городской среды" </t>
  </si>
  <si>
    <t xml:space="preserve">Ответственный исполнитель   МУ «Администрация городского поселения Пойковский»  </t>
  </si>
  <si>
    <t>2026-2030</t>
  </si>
  <si>
    <t>2025 год</t>
  </si>
  <si>
    <t>2025 г.</t>
  </si>
  <si>
    <t>2026-2030 гг.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</si>
  <si>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</si>
  <si>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01.01.2023</t>
  </si>
  <si>
    <t xml:space="preserve">Комплексное благоустройство городского поселения
</t>
  </si>
  <si>
    <t xml:space="preserve">Содержание парков, скверов </t>
  </si>
  <si>
    <t xml:space="preserve">Обеспечение экологической безопасности </t>
  </si>
  <si>
    <t xml:space="preserve">Доступная среда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</si>
</sst>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  <numFmt numFmtId="171" formatCode="_-* #,##0.00_р_._-;\-* #,##0.00_р_._-;_-* &quot;-&quot;??_р_.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/>
    <xf numFmtId="171" fontId="18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85">
    <xf numFmtId="0" fontId="0" fillId="0" borderId="0" xfId="0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167" fontId="3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7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168" fontId="5" fillId="0" borderId="0" xfId="0" applyNumberFormat="1" applyFont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top"/>
    </xf>
    <xf numFmtId="165" fontId="5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5" fontId="6" fillId="0" borderId="1" xfId="0" applyNumberFormat="1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7" fontId="5" fillId="0" borderId="0" xfId="0" applyNumberFormat="1" applyFont="1" applyBorder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2" fillId="0" borderId="0" xfId="1"/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horizontal="left" vertical="center" wrapText="1"/>
    </xf>
    <xf numFmtId="49" fontId="10" fillId="0" borderId="5" xfId="1" applyNumberFormat="1" applyFont="1" applyFill="1" applyBorder="1" applyAlignment="1">
      <alignment horizontal="center" vertical="center"/>
    </xf>
    <xf numFmtId="0" fontId="10" fillId="0" borderId="0" xfId="1" applyFont="1" applyFill="1" applyAlignment="1">
      <alignment horizontal="right"/>
    </xf>
    <xf numFmtId="0" fontId="0" fillId="0" borderId="0" xfId="0"/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170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2" fillId="0" borderId="0" xfId="1"/>
    <xf numFmtId="0" fontId="11" fillId="0" borderId="1" xfId="1" applyFont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8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Fill="1" applyBorder="1" applyAlignment="1">
      <alignment horizontal="center" vertical="top" wrapText="1"/>
    </xf>
    <xf numFmtId="165" fontId="5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/>
    </xf>
    <xf numFmtId="165" fontId="6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5" xfId="1" applyFont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2" fontId="9" fillId="0" borderId="9" xfId="1" applyNumberFormat="1" applyFont="1" applyFill="1" applyBorder="1" applyAlignment="1">
      <alignment horizontal="center" vertical="center" wrapText="1"/>
    </xf>
    <xf numFmtId="168" fontId="3" fillId="0" borderId="0" xfId="0" applyNumberFormat="1" applyFont="1" applyAlignment="1">
      <alignment vertical="top"/>
    </xf>
    <xf numFmtId="0" fontId="5" fillId="0" borderId="7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left" vertical="center" wrapText="1"/>
    </xf>
    <xf numFmtId="165" fontId="5" fillId="0" borderId="9" xfId="0" applyNumberFormat="1" applyFont="1" applyFill="1" applyBorder="1" applyAlignment="1">
      <alignment horizontal="left" vertical="center" wrapText="1"/>
    </xf>
    <xf numFmtId="165" fontId="5" fillId="0" borderId="7" xfId="0" applyNumberFormat="1" applyFont="1" applyBorder="1" applyAlignment="1">
      <alignment horizontal="left" vertical="center" wrapText="1"/>
    </xf>
    <xf numFmtId="165" fontId="5" fillId="0" borderId="14" xfId="0" applyNumberFormat="1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left" vertical="center" wrapText="1"/>
    </xf>
    <xf numFmtId="165" fontId="5" fillId="0" borderId="10" xfId="0" applyNumberFormat="1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 wrapText="1"/>
    </xf>
    <xf numFmtId="165" fontId="5" fillId="0" borderId="11" xfId="0" applyNumberFormat="1" applyFont="1" applyBorder="1" applyAlignment="1">
      <alignment horizontal="left" vertical="center" wrapText="1"/>
    </xf>
    <xf numFmtId="165" fontId="5" fillId="0" borderId="12" xfId="0" applyNumberFormat="1" applyFont="1" applyBorder="1" applyAlignment="1">
      <alignment horizontal="left" vertical="center" wrapText="1"/>
    </xf>
    <xf numFmtId="165" fontId="5" fillId="0" borderId="15" xfId="0" applyNumberFormat="1" applyFont="1" applyBorder="1" applyAlignment="1">
      <alignment horizontal="left" vertical="center" wrapText="1"/>
    </xf>
    <xf numFmtId="165" fontId="5" fillId="0" borderId="13" xfId="0" applyNumberFormat="1" applyFont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165" fontId="5" fillId="0" borderId="4" xfId="0" applyNumberFormat="1" applyFont="1" applyFill="1" applyBorder="1" applyAlignment="1">
      <alignment horizontal="left" vertical="top"/>
    </xf>
    <xf numFmtId="165" fontId="5" fillId="0" borderId="1" xfId="0" applyNumberFormat="1" applyFont="1" applyFill="1" applyBorder="1" applyAlignment="1">
      <alignment horizontal="left" vertical="top" wrapText="1"/>
    </xf>
    <xf numFmtId="49" fontId="6" fillId="0" borderId="7" xfId="0" applyNumberFormat="1" applyFont="1" applyFill="1" applyBorder="1" applyAlignment="1">
      <alignment horizontal="left" vertical="center"/>
    </xf>
    <xf numFmtId="49" fontId="6" fillId="0" borderId="14" xfId="0" applyNumberFormat="1" applyFont="1" applyFill="1" applyBorder="1" applyAlignment="1">
      <alignment horizontal="left" vertical="center"/>
    </xf>
    <xf numFmtId="49" fontId="6" fillId="0" borderId="8" xfId="0" applyNumberFormat="1" applyFont="1" applyFill="1" applyBorder="1" applyAlignment="1">
      <alignment horizontal="left" vertical="center"/>
    </xf>
    <xf numFmtId="49" fontId="6" fillId="0" borderId="10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9" fontId="6" fillId="0" borderId="11" xfId="0" applyNumberFormat="1" applyFont="1" applyFill="1" applyBorder="1" applyAlignment="1">
      <alignment horizontal="left" vertical="center"/>
    </xf>
    <xf numFmtId="49" fontId="6" fillId="0" borderId="12" xfId="0" applyNumberFormat="1" applyFont="1" applyFill="1" applyBorder="1" applyAlignment="1">
      <alignment horizontal="left" vertical="center"/>
    </xf>
    <xf numFmtId="49" fontId="6" fillId="0" borderId="15" xfId="0" applyNumberFormat="1" applyFont="1" applyFill="1" applyBorder="1" applyAlignment="1">
      <alignment horizontal="left" vertical="center"/>
    </xf>
    <xf numFmtId="49" fontId="6" fillId="0" borderId="13" xfId="0" applyNumberFormat="1" applyFont="1" applyFill="1" applyBorder="1" applyAlignment="1">
      <alignment horizontal="left" vertical="center"/>
    </xf>
    <xf numFmtId="49" fontId="5" fillId="0" borderId="6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10" fillId="0" borderId="2" xfId="1" applyFont="1" applyFill="1" applyBorder="1" applyAlignment="1">
      <alignment vertical="top" wrapText="1"/>
    </xf>
    <xf numFmtId="0" fontId="10" fillId="0" borderId="3" xfId="1" applyFont="1" applyFill="1" applyBorder="1" applyAlignment="1">
      <alignment vertical="top" wrapText="1"/>
    </xf>
    <xf numFmtId="0" fontId="10" fillId="0" borderId="4" xfId="1" applyFont="1" applyFill="1" applyBorder="1" applyAlignment="1">
      <alignment vertical="top" wrapText="1"/>
    </xf>
    <xf numFmtId="0" fontId="10" fillId="0" borderId="2" xfId="1" applyFont="1" applyFill="1" applyBorder="1" applyAlignment="1">
      <alignment horizontal="left" vertical="top" wrapText="1"/>
    </xf>
    <xf numFmtId="0" fontId="10" fillId="0" borderId="3" xfId="1" applyFont="1" applyFill="1" applyBorder="1" applyAlignment="1">
      <alignment horizontal="left" vertical="top" wrapText="1"/>
    </xf>
    <xf numFmtId="0" fontId="10" fillId="0" borderId="4" xfId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wrapText="1"/>
    </xf>
    <xf numFmtId="0" fontId="17" fillId="0" borderId="0" xfId="1" applyFont="1" applyFill="1" applyAlignment="1">
      <alignment horizont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left" wrapText="1"/>
    </xf>
    <xf numFmtId="0" fontId="10" fillId="0" borderId="3" xfId="1" applyFont="1" applyFill="1" applyBorder="1" applyAlignment="1">
      <alignment horizontal="left" wrapText="1"/>
    </xf>
    <xf numFmtId="0" fontId="10" fillId="0" borderId="4" xfId="1" applyFont="1" applyFill="1" applyBorder="1" applyAlignment="1">
      <alignment horizontal="left" wrapText="1"/>
    </xf>
    <xf numFmtId="49" fontId="10" fillId="0" borderId="2" xfId="1" applyNumberFormat="1" applyFont="1" applyFill="1" applyBorder="1" applyAlignment="1">
      <alignment vertical="center"/>
    </xf>
    <xf numFmtId="49" fontId="10" fillId="0" borderId="3" xfId="1" applyNumberFormat="1" applyFont="1" applyFill="1" applyBorder="1" applyAlignment="1">
      <alignment vertical="center"/>
    </xf>
    <xf numFmtId="49" fontId="10" fillId="0" borderId="4" xfId="1" applyNumberFormat="1" applyFont="1" applyFill="1" applyBorder="1" applyAlignment="1">
      <alignment vertical="center"/>
    </xf>
    <xf numFmtId="0" fontId="9" fillId="0" borderId="0" xfId="1" applyFont="1" applyAlignment="1">
      <alignment horizontal="right"/>
    </xf>
    <xf numFmtId="0" fontId="13" fillId="0" borderId="0" xfId="1" applyFont="1" applyAlignment="1">
      <alignment horizontal="center"/>
    </xf>
    <xf numFmtId="0" fontId="13" fillId="0" borderId="0" xfId="1" applyFont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9" xfId="1" applyNumberFormat="1" applyFont="1" applyBorder="1" applyAlignment="1">
      <alignment horizontal="center" vertical="center" wrapText="1"/>
    </xf>
    <xf numFmtId="2" fontId="9" fillId="0" borderId="6" xfId="1" applyNumberFormat="1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6" xfId="3"/>
    <cellStyle name="Финансовый 2" xfId="2"/>
    <cellStyle name="Финансовый 2 2" xfId="4"/>
    <cellStyle name="Финансовый 2 3" xfId="7"/>
    <cellStyle name="Финансовый 3" xfId="5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tabSelected="1" view="pageBreakPreview" zoomScale="70" zoomScaleNormal="70" zoomScaleSheetLayoutView="70" workbookViewId="0">
      <pane ySplit="6" topLeftCell="A10" activePane="bottomLeft" state="frozen"/>
      <selection pane="bottomLeft" activeCell="J12" sqref="J12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2" width="23.85546875" style="4" customWidth="1"/>
    <col min="13" max="13" width="24.42578125" style="4" customWidth="1"/>
    <col min="14" max="14" width="28.28515625" style="3" customWidth="1"/>
    <col min="15" max="16384" width="9.140625" style="3"/>
  </cols>
  <sheetData>
    <row r="1" spans="1:13" x14ac:dyDescent="0.25">
      <c r="A1" s="147" t="s">
        <v>16</v>
      </c>
      <c r="B1" s="148"/>
      <c r="C1" s="148"/>
      <c r="D1" s="148"/>
      <c r="E1" s="148"/>
      <c r="F1" s="148"/>
      <c r="G1" s="148"/>
      <c r="H1" s="148"/>
      <c r="I1" s="148"/>
      <c r="J1" s="8"/>
      <c r="K1" s="8"/>
      <c r="L1" s="8"/>
      <c r="M1" s="8"/>
    </row>
    <row r="2" spans="1:13" x14ac:dyDescent="0.25">
      <c r="A2" s="10"/>
      <c r="B2" s="11"/>
      <c r="C2" s="11"/>
      <c r="D2" s="9"/>
      <c r="E2" s="9"/>
      <c r="F2" s="12"/>
      <c r="G2" s="12"/>
      <c r="H2" s="12"/>
      <c r="I2" s="9"/>
      <c r="J2" s="8"/>
      <c r="K2" s="8"/>
      <c r="L2" s="8"/>
      <c r="M2" s="8"/>
    </row>
    <row r="3" spans="1:13" ht="15" customHeight="1" x14ac:dyDescent="0.25">
      <c r="A3" s="149" t="s">
        <v>14</v>
      </c>
      <c r="B3" s="149" t="s">
        <v>15</v>
      </c>
      <c r="C3" s="149" t="s">
        <v>1</v>
      </c>
      <c r="D3" s="149" t="s">
        <v>6</v>
      </c>
      <c r="E3" s="154" t="s">
        <v>7</v>
      </c>
      <c r="F3" s="155"/>
      <c r="G3" s="155"/>
      <c r="H3" s="155"/>
      <c r="I3" s="155"/>
      <c r="J3" s="155"/>
      <c r="K3" s="155"/>
      <c r="L3" s="155"/>
      <c r="M3" s="155"/>
    </row>
    <row r="4" spans="1:13" x14ac:dyDescent="0.25">
      <c r="A4" s="150"/>
      <c r="B4" s="152"/>
      <c r="C4" s="150"/>
      <c r="D4" s="150"/>
      <c r="E4" s="156" t="s">
        <v>2</v>
      </c>
      <c r="F4" s="154" t="s">
        <v>3</v>
      </c>
      <c r="G4" s="155"/>
      <c r="H4" s="155"/>
      <c r="I4" s="155"/>
      <c r="J4" s="155"/>
      <c r="K4" s="155"/>
      <c r="L4" s="155"/>
      <c r="M4" s="157"/>
    </row>
    <row r="5" spans="1:13" ht="82.5" customHeight="1" x14ac:dyDescent="0.25">
      <c r="A5" s="151"/>
      <c r="B5" s="153"/>
      <c r="C5" s="151"/>
      <c r="D5" s="151"/>
      <c r="E5" s="156"/>
      <c r="F5" s="24">
        <v>2019</v>
      </c>
      <c r="G5" s="24">
        <v>2020</v>
      </c>
      <c r="H5" s="24">
        <v>2021</v>
      </c>
      <c r="I5" s="24">
        <v>2022</v>
      </c>
      <c r="J5" s="24">
        <v>2023</v>
      </c>
      <c r="K5" s="24">
        <v>2024</v>
      </c>
      <c r="L5" s="88">
        <v>2025</v>
      </c>
      <c r="M5" s="24" t="s">
        <v>104</v>
      </c>
    </row>
    <row r="6" spans="1:13" s="1" customFormat="1" ht="21" customHeight="1" x14ac:dyDescent="0.25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  <c r="J6" s="14">
        <v>10</v>
      </c>
      <c r="K6" s="14">
        <v>11</v>
      </c>
      <c r="L6" s="14">
        <v>12</v>
      </c>
      <c r="M6" s="14">
        <v>13</v>
      </c>
    </row>
    <row r="7" spans="1:13" s="5" customFormat="1" ht="41.25" hidden="1" customHeight="1" x14ac:dyDescent="0.25">
      <c r="A7" s="111"/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</row>
    <row r="8" spans="1:13" x14ac:dyDescent="0.25">
      <c r="A8" s="118" t="s">
        <v>10</v>
      </c>
      <c r="B8" s="120" t="s">
        <v>87</v>
      </c>
      <c r="C8" s="131" t="s">
        <v>77</v>
      </c>
      <c r="D8" s="80" t="s">
        <v>2</v>
      </c>
      <c r="E8" s="79">
        <f t="shared" ref="E8:M8" si="0">SUM(E9:E13)</f>
        <v>255344.19389999998</v>
      </c>
      <c r="F8" s="79">
        <f t="shared" si="0"/>
        <v>21705.934410000002</v>
      </c>
      <c r="G8" s="79">
        <f t="shared" si="0"/>
        <v>39176.361689999998</v>
      </c>
      <c r="H8" s="79">
        <f t="shared" si="0"/>
        <v>32587.710500000001</v>
      </c>
      <c r="I8" s="79">
        <f t="shared" si="0"/>
        <v>24172.407819999993</v>
      </c>
      <c r="J8" s="79">
        <f t="shared" si="0"/>
        <v>29568.129090000002</v>
      </c>
      <c r="K8" s="79">
        <f t="shared" si="0"/>
        <v>15764.150390000001</v>
      </c>
      <c r="L8" s="79">
        <f t="shared" si="0"/>
        <v>14720</v>
      </c>
      <c r="M8" s="79">
        <f t="shared" si="0"/>
        <v>77649.5</v>
      </c>
    </row>
    <row r="9" spans="1:13" ht="21" customHeight="1" x14ac:dyDescent="0.25">
      <c r="A9" s="119"/>
      <c r="B9" s="121"/>
      <c r="C9" s="131"/>
      <c r="D9" s="15" t="s">
        <v>12</v>
      </c>
      <c r="E9" s="16">
        <f t="shared" ref="E9:E35" si="1">SUM(F9:M9)</f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/>
      <c r="M9" s="17">
        <v>0</v>
      </c>
    </row>
    <row r="10" spans="1:13" ht="21" customHeight="1" x14ac:dyDescent="0.25">
      <c r="A10" s="119"/>
      <c r="B10" s="121"/>
      <c r="C10" s="131"/>
      <c r="D10" s="15" t="s">
        <v>8</v>
      </c>
      <c r="E10" s="18">
        <f>SUM(F10:M10)</f>
        <v>25606.897799999999</v>
      </c>
      <c r="F10" s="17">
        <v>4000</v>
      </c>
      <c r="G10" s="17">
        <v>13000</v>
      </c>
      <c r="H10" s="17">
        <v>8606.8978000000006</v>
      </c>
      <c r="I10" s="17">
        <v>0</v>
      </c>
      <c r="J10" s="17">
        <v>0</v>
      </c>
      <c r="K10" s="17">
        <v>0</v>
      </c>
      <c r="L10" s="17"/>
      <c r="M10" s="17">
        <v>0</v>
      </c>
    </row>
    <row r="11" spans="1:13" ht="21" customHeight="1" x14ac:dyDescent="0.25">
      <c r="A11" s="119"/>
      <c r="B11" s="121"/>
      <c r="C11" s="131"/>
      <c r="D11" s="15" t="s">
        <v>11</v>
      </c>
      <c r="E11" s="18">
        <f>SUM(F11:M11)</f>
        <v>1985.5949900000001</v>
      </c>
      <c r="F11" s="17">
        <v>0</v>
      </c>
      <c r="G11" s="17">
        <v>1985.5949900000001</v>
      </c>
      <c r="H11" s="17">
        <v>0</v>
      </c>
      <c r="I11" s="17">
        <v>0</v>
      </c>
      <c r="J11" s="17">
        <v>0</v>
      </c>
      <c r="K11" s="17">
        <v>0</v>
      </c>
      <c r="L11" s="17"/>
      <c r="M11" s="17">
        <v>0</v>
      </c>
    </row>
    <row r="12" spans="1:13" ht="24" customHeight="1" x14ac:dyDescent="0.25">
      <c r="A12" s="119"/>
      <c r="B12" s="121"/>
      <c r="C12" s="131"/>
      <c r="D12" s="15" t="s">
        <v>82</v>
      </c>
      <c r="E12" s="18">
        <f>SUM(F12:M12)</f>
        <v>219581.73110999999</v>
      </c>
      <c r="F12" s="17">
        <v>17705.934410000002</v>
      </c>
      <c r="G12" s="17">
        <v>24190.7667</v>
      </c>
      <c r="H12" s="17">
        <v>23980.812699999999</v>
      </c>
      <c r="I12" s="17">
        <f>10261.7088+2000+7000+600+2635+250+250+617+3264.75+1390.5524-1163.0001+48.523+328.255-985.00613-203-585-38.3-155.7282-36.8408-411.848-133.7648-2.04709-2.57-77.66001-3.58924-26.3205-220-325.49948-75.001-28.20603</f>
        <v>24172.407819999993</v>
      </c>
      <c r="J12" s="17">
        <f>12262.88505+622.2828+1284.9995-121.125+774.60015-214.26423+1287.76863-27+17.39281+4.18878-71.5+0.33333-13.89148-0.00002-1.55858-23+507.00036+596.62638+598.48887+1343.765+2000+89.46674+99+245+136.7</f>
        <v>21398.159090000001</v>
      </c>
      <c r="K12" s="17">
        <v>15764.150390000001</v>
      </c>
      <c r="L12" s="17">
        <v>14720</v>
      </c>
      <c r="M12" s="17">
        <f>92369.5-L12</f>
        <v>77649.5</v>
      </c>
    </row>
    <row r="13" spans="1:13" ht="26.25" customHeight="1" x14ac:dyDescent="0.25">
      <c r="A13" s="119"/>
      <c r="B13" s="121"/>
      <c r="C13" s="131"/>
      <c r="D13" s="15" t="s">
        <v>5</v>
      </c>
      <c r="E13" s="18">
        <f>SUM(F13:M13)</f>
        <v>8169.97</v>
      </c>
      <c r="F13" s="17">
        <f>2465-2465</f>
        <v>0</v>
      </c>
      <c r="G13" s="17">
        <f>11127.802-11127.802</f>
        <v>0</v>
      </c>
      <c r="H13" s="17">
        <v>0</v>
      </c>
      <c r="I13" s="17"/>
      <c r="J13" s="17">
        <v>8169.97</v>
      </c>
      <c r="K13" s="17"/>
      <c r="L13" s="17"/>
      <c r="M13" s="17"/>
    </row>
    <row r="14" spans="1:13" ht="24" customHeight="1" x14ac:dyDescent="0.25">
      <c r="A14" s="118" t="s">
        <v>9</v>
      </c>
      <c r="B14" s="120" t="s">
        <v>88</v>
      </c>
      <c r="C14" s="115" t="s">
        <v>77</v>
      </c>
      <c r="D14" s="78" t="s">
        <v>2</v>
      </c>
      <c r="E14" s="79">
        <f t="shared" ref="E14:M14" si="2">SUM(E15:E19)</f>
        <v>58331.369230000004</v>
      </c>
      <c r="F14" s="79">
        <f t="shared" si="2"/>
        <v>2859.1064799999999</v>
      </c>
      <c r="G14" s="79">
        <f t="shared" si="2"/>
        <v>2439.9519700000001</v>
      </c>
      <c r="H14" s="79">
        <f t="shared" si="2"/>
        <v>948.31623999999999</v>
      </c>
      <c r="I14" s="79">
        <f t="shared" si="2"/>
        <v>2311.8854700000002</v>
      </c>
      <c r="J14" s="79">
        <f t="shared" si="2"/>
        <v>3694.8090700000002</v>
      </c>
      <c r="K14" s="79">
        <f t="shared" si="2"/>
        <v>2280</v>
      </c>
      <c r="L14" s="79">
        <f t="shared" si="2"/>
        <v>2280</v>
      </c>
      <c r="M14" s="79">
        <f t="shared" si="2"/>
        <v>41517.300000000003</v>
      </c>
    </row>
    <row r="15" spans="1:13" ht="24" customHeight="1" x14ac:dyDescent="0.25">
      <c r="A15" s="119"/>
      <c r="B15" s="121"/>
      <c r="C15" s="116"/>
      <c r="D15" s="15" t="s">
        <v>12</v>
      </c>
      <c r="E15" s="16">
        <f t="shared" ref="E15:E23" si="3">SUM(F15:M15)</f>
        <v>0</v>
      </c>
      <c r="F15" s="16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/>
      <c r="M15" s="17">
        <v>0</v>
      </c>
    </row>
    <row r="16" spans="1:13" ht="24" customHeight="1" x14ac:dyDescent="0.25">
      <c r="A16" s="119"/>
      <c r="B16" s="121"/>
      <c r="C16" s="116"/>
      <c r="D16" s="15" t="s">
        <v>8</v>
      </c>
      <c r="E16" s="16">
        <f t="shared" si="3"/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/>
      <c r="M16" s="17">
        <v>0</v>
      </c>
    </row>
    <row r="17" spans="1:14" ht="24" customHeight="1" x14ac:dyDescent="0.25">
      <c r="A17" s="119"/>
      <c r="B17" s="121"/>
      <c r="C17" s="116"/>
      <c r="D17" s="15" t="s">
        <v>11</v>
      </c>
      <c r="E17" s="16">
        <f t="shared" si="3"/>
        <v>0</v>
      </c>
      <c r="F17" s="16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/>
      <c r="M17" s="17">
        <v>0</v>
      </c>
    </row>
    <row r="18" spans="1:14" ht="24" customHeight="1" x14ac:dyDescent="0.25">
      <c r="A18" s="119"/>
      <c r="B18" s="121"/>
      <c r="C18" s="116"/>
      <c r="D18" s="15" t="s">
        <v>82</v>
      </c>
      <c r="E18" s="18">
        <f t="shared" si="3"/>
        <v>58331.369230000004</v>
      </c>
      <c r="F18" s="16">
        <v>2859.1064799999999</v>
      </c>
      <c r="G18" s="17">
        <f>2439.95197</f>
        <v>2439.9519700000001</v>
      </c>
      <c r="H18" s="17">
        <v>948.31623999999999</v>
      </c>
      <c r="I18" s="17">
        <f>1870+441.88547</f>
        <v>2311.8854700000002</v>
      </c>
      <c r="J18" s="17">
        <f>2395-109.64562+19.59065+197.88972-14.80616+343.90362+52.48536+810.3915</f>
        <v>3694.8090700000002</v>
      </c>
      <c r="K18" s="17">
        <v>2280</v>
      </c>
      <c r="L18" s="17">
        <v>2280</v>
      </c>
      <c r="M18" s="17">
        <f>43797.3-L18</f>
        <v>41517.300000000003</v>
      </c>
    </row>
    <row r="19" spans="1:14" ht="24" customHeight="1" x14ac:dyDescent="0.25">
      <c r="A19" s="145"/>
      <c r="B19" s="146"/>
      <c r="C19" s="117"/>
      <c r="D19" s="15" t="s">
        <v>5</v>
      </c>
      <c r="E19" s="18">
        <f t="shared" si="3"/>
        <v>0</v>
      </c>
      <c r="F19" s="16">
        <v>0</v>
      </c>
      <c r="G19" s="17">
        <v>0</v>
      </c>
      <c r="H19" s="17">
        <v>0</v>
      </c>
      <c r="I19" s="17"/>
      <c r="J19" s="17"/>
      <c r="K19" s="17"/>
      <c r="L19" s="17"/>
      <c r="M19" s="17"/>
    </row>
    <row r="20" spans="1:14" ht="24" customHeight="1" x14ac:dyDescent="0.25">
      <c r="A20" s="118" t="s">
        <v>78</v>
      </c>
      <c r="B20" s="120" t="s">
        <v>89</v>
      </c>
      <c r="C20" s="115" t="s">
        <v>77</v>
      </c>
      <c r="D20" s="78" t="s">
        <v>2</v>
      </c>
      <c r="E20" s="79">
        <f>SUM(E21:E25)</f>
        <v>161610.73228</v>
      </c>
      <c r="F20" s="79">
        <f t="shared" ref="F20:M20" si="4">SUM(F21:F25)</f>
        <v>12666.86104</v>
      </c>
      <c r="G20" s="79">
        <f t="shared" si="4"/>
        <v>11716.16619</v>
      </c>
      <c r="H20" s="79">
        <f t="shared" si="4"/>
        <v>16309.186400000001</v>
      </c>
      <c r="I20" s="79">
        <f t="shared" si="4"/>
        <v>9183.9444099999982</v>
      </c>
      <c r="J20" s="79">
        <f>SUM(J21:J25)</f>
        <v>27405.374240000001</v>
      </c>
      <c r="K20" s="79">
        <f t="shared" si="4"/>
        <v>5139.6000000000004</v>
      </c>
      <c r="L20" s="79">
        <f t="shared" si="4"/>
        <v>2226.4</v>
      </c>
      <c r="M20" s="79">
        <f t="shared" si="4"/>
        <v>76963.199999999997</v>
      </c>
    </row>
    <row r="21" spans="1:14" ht="24" customHeight="1" x14ac:dyDescent="0.25">
      <c r="A21" s="119"/>
      <c r="B21" s="121"/>
      <c r="C21" s="116"/>
      <c r="D21" s="15" t="s">
        <v>12</v>
      </c>
      <c r="E21" s="82">
        <f t="shared" si="3"/>
        <v>0</v>
      </c>
      <c r="F21" s="16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/>
      <c r="M21" s="17">
        <v>0</v>
      </c>
    </row>
    <row r="22" spans="1:14" ht="24" customHeight="1" x14ac:dyDescent="0.25">
      <c r="A22" s="119"/>
      <c r="B22" s="121"/>
      <c r="C22" s="116"/>
      <c r="D22" s="15" t="s">
        <v>8</v>
      </c>
      <c r="E22" s="82">
        <f t="shared" si="3"/>
        <v>2690.2442999999998</v>
      </c>
      <c r="F22" s="16">
        <f>968</f>
        <v>968</v>
      </c>
      <c r="G22" s="17">
        <v>180.46</v>
      </c>
      <c r="H22" s="17">
        <v>1188.7902999999999</v>
      </c>
      <c r="I22" s="17">
        <v>222.09399999999999</v>
      </c>
      <c r="J22" s="17">
        <v>64.900000000000006</v>
      </c>
      <c r="K22" s="17">
        <v>39.6</v>
      </c>
      <c r="L22" s="17">
        <v>26.4</v>
      </c>
      <c r="M22" s="17">
        <v>0</v>
      </c>
      <c r="N22" s="92"/>
    </row>
    <row r="23" spans="1:14" ht="24" customHeight="1" x14ac:dyDescent="0.25">
      <c r="A23" s="119"/>
      <c r="B23" s="121"/>
      <c r="C23" s="116"/>
      <c r="D23" s="15" t="s">
        <v>11</v>
      </c>
      <c r="E23" s="82">
        <f t="shared" si="3"/>
        <v>30310.273970000002</v>
      </c>
      <c r="F23" s="16">
        <v>5309.4049999999997</v>
      </c>
      <c r="G23" s="17">
        <v>781.09797000000003</v>
      </c>
      <c r="H23" s="17">
        <v>0</v>
      </c>
      <c r="I23" s="17">
        <v>0</v>
      </c>
      <c r="J23" s="17">
        <f>9375.46+3144.311+6000+1200+4500</f>
        <v>24219.771000000001</v>
      </c>
      <c r="K23" s="17">
        <v>0</v>
      </c>
      <c r="L23" s="17">
        <v>0</v>
      </c>
      <c r="M23" s="17">
        <v>0</v>
      </c>
    </row>
    <row r="24" spans="1:14" ht="24" customHeight="1" x14ac:dyDescent="0.25">
      <c r="A24" s="119"/>
      <c r="B24" s="121"/>
      <c r="C24" s="116"/>
      <c r="D24" s="15" t="s">
        <v>82</v>
      </c>
      <c r="E24" s="82">
        <f>SUM(F24:M24)</f>
        <v>127310.21401</v>
      </c>
      <c r="F24" s="16">
        <f>6389.45604</f>
        <v>6389.45604</v>
      </c>
      <c r="G24" s="17">
        <f>10754.60822</f>
        <v>10754.60822</v>
      </c>
      <c r="H24" s="17">
        <f>15120.3961</f>
        <v>15120.3961</v>
      </c>
      <c r="I24" s="17">
        <f>8100+985.00613+38.3-104.68048-7.06524-49.71</f>
        <v>8961.8504099999991</v>
      </c>
      <c r="J24" s="17">
        <f>2738+5000.00003-17.39281-4.18878-19.59065-16.34276-167.13766-22.21-166.71566+4500-179.40806-4500-2760.40427-672.76278-717.12737-810.3915-629.76141+98.97113+167.16579</f>
        <v>1820.7032399999989</v>
      </c>
      <c r="K24" s="17">
        <v>5100</v>
      </c>
      <c r="L24" s="17">
        <v>2200</v>
      </c>
      <c r="M24" s="17">
        <f>79163.2-L24</f>
        <v>76963.199999999997</v>
      </c>
    </row>
    <row r="25" spans="1:14" ht="24" customHeight="1" x14ac:dyDescent="0.25">
      <c r="A25" s="145"/>
      <c r="B25" s="146"/>
      <c r="C25" s="117"/>
      <c r="D25" s="15" t="s">
        <v>5</v>
      </c>
      <c r="E25" s="82">
        <f>SUM(F25:M25)</f>
        <v>1300</v>
      </c>
      <c r="F25" s="16">
        <v>0</v>
      </c>
      <c r="G25" s="17">
        <v>0</v>
      </c>
      <c r="H25" s="17">
        <v>0</v>
      </c>
      <c r="I25" s="17"/>
      <c r="J25" s="17">
        <f>6300-5000</f>
        <v>1300</v>
      </c>
      <c r="K25" s="17"/>
      <c r="L25" s="17"/>
      <c r="M25" s="17"/>
    </row>
    <row r="26" spans="1:14" ht="24" customHeight="1" x14ac:dyDescent="0.25">
      <c r="A26" s="118" t="s">
        <v>79</v>
      </c>
      <c r="B26" s="120" t="s">
        <v>90</v>
      </c>
      <c r="C26" s="115" t="s">
        <v>77</v>
      </c>
      <c r="D26" s="80" t="s">
        <v>2</v>
      </c>
      <c r="E26" s="79">
        <f t="shared" ref="E26:M26" si="5">SUM(E27:E31)</f>
        <v>166.4</v>
      </c>
      <c r="F26" s="79">
        <f t="shared" si="5"/>
        <v>166.4</v>
      </c>
      <c r="G26" s="79">
        <f t="shared" si="5"/>
        <v>0</v>
      </c>
      <c r="H26" s="79">
        <f t="shared" si="5"/>
        <v>0</v>
      </c>
      <c r="I26" s="79">
        <f t="shared" si="5"/>
        <v>0</v>
      </c>
      <c r="J26" s="79">
        <f t="shared" si="5"/>
        <v>0</v>
      </c>
      <c r="K26" s="79">
        <f t="shared" si="5"/>
        <v>0</v>
      </c>
      <c r="L26" s="79"/>
      <c r="M26" s="79">
        <f t="shared" si="5"/>
        <v>0</v>
      </c>
    </row>
    <row r="27" spans="1:14" ht="24" customHeight="1" x14ac:dyDescent="0.25">
      <c r="A27" s="119"/>
      <c r="B27" s="121"/>
      <c r="C27" s="116"/>
      <c r="D27" s="15" t="s">
        <v>12</v>
      </c>
      <c r="E27" s="16">
        <f t="shared" si="1"/>
        <v>0</v>
      </c>
      <c r="F27" s="16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/>
      <c r="M27" s="17">
        <v>0</v>
      </c>
    </row>
    <row r="28" spans="1:14" ht="21" customHeight="1" x14ac:dyDescent="0.25">
      <c r="A28" s="119"/>
      <c r="B28" s="121"/>
      <c r="C28" s="116"/>
      <c r="D28" s="15" t="s">
        <v>8</v>
      </c>
      <c r="E28" s="16">
        <f t="shared" si="1"/>
        <v>0</v>
      </c>
      <c r="F28" s="16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/>
      <c r="M28" s="17">
        <v>0</v>
      </c>
    </row>
    <row r="29" spans="1:14" ht="24" customHeight="1" x14ac:dyDescent="0.25">
      <c r="A29" s="119"/>
      <c r="B29" s="121"/>
      <c r="C29" s="116"/>
      <c r="D29" s="15" t="s">
        <v>11</v>
      </c>
      <c r="E29" s="16">
        <f t="shared" si="1"/>
        <v>0</v>
      </c>
      <c r="F29" s="17">
        <v>0</v>
      </c>
      <c r="G29" s="17">
        <v>0</v>
      </c>
      <c r="H29" s="17"/>
      <c r="I29" s="17">
        <v>0</v>
      </c>
      <c r="J29" s="17">
        <v>0</v>
      </c>
      <c r="K29" s="17">
        <v>0</v>
      </c>
      <c r="L29" s="17"/>
      <c r="M29" s="17">
        <v>0</v>
      </c>
    </row>
    <row r="30" spans="1:14" ht="24.75" customHeight="1" x14ac:dyDescent="0.25">
      <c r="A30" s="119"/>
      <c r="B30" s="121"/>
      <c r="C30" s="116"/>
      <c r="D30" s="15" t="s">
        <v>82</v>
      </c>
      <c r="E30" s="18">
        <f>SUM(F30:M30)</f>
        <v>166.4</v>
      </c>
      <c r="F30" s="17">
        <f>166.4</f>
        <v>166.4</v>
      </c>
      <c r="G30" s="17"/>
      <c r="H30" s="17"/>
      <c r="I30" s="17"/>
      <c r="J30" s="13"/>
      <c r="K30" s="13"/>
      <c r="L30" s="13"/>
      <c r="M30" s="13"/>
    </row>
    <row r="31" spans="1:14" ht="24" customHeight="1" x14ac:dyDescent="0.25">
      <c r="A31" s="119"/>
      <c r="B31" s="121"/>
      <c r="C31" s="117"/>
      <c r="D31" s="15" t="s">
        <v>5</v>
      </c>
      <c r="E31" s="16">
        <f t="shared" si="1"/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/>
      <c r="M31" s="17">
        <v>0</v>
      </c>
    </row>
    <row r="32" spans="1:14" x14ac:dyDescent="0.25">
      <c r="A32" s="136" t="s">
        <v>83</v>
      </c>
      <c r="B32" s="137"/>
      <c r="C32" s="138"/>
      <c r="D32" s="80" t="s">
        <v>2</v>
      </c>
      <c r="E32" s="79">
        <f>SUM(F32:M32)</f>
        <v>475452.69540999999</v>
      </c>
      <c r="F32" s="79">
        <f>SUM(F33:F37)</f>
        <v>37398.301930000001</v>
      </c>
      <c r="G32" s="79">
        <f>SUM(G33:G37)</f>
        <v>53332.479850000003</v>
      </c>
      <c r="H32" s="79">
        <f t="shared" ref="H32:J32" si="6">SUM(H33:H37)</f>
        <v>49845.21314</v>
      </c>
      <c r="I32" s="79">
        <f t="shared" si="6"/>
        <v>35668.237699999991</v>
      </c>
      <c r="J32" s="79">
        <f t="shared" si="6"/>
        <v>60668.312400000003</v>
      </c>
      <c r="K32" s="79">
        <f>SUM(K33:K37)</f>
        <v>23183.750390000001</v>
      </c>
      <c r="L32" s="79">
        <f>SUM(L33:L37)</f>
        <v>19226.400000000001</v>
      </c>
      <c r="M32" s="79">
        <f>SUM(M33:M37)</f>
        <v>196130</v>
      </c>
    </row>
    <row r="33" spans="1:14" x14ac:dyDescent="0.25">
      <c r="A33" s="139"/>
      <c r="B33" s="140"/>
      <c r="C33" s="141"/>
      <c r="D33" s="19" t="s">
        <v>12</v>
      </c>
      <c r="E33" s="18">
        <f>SUM(F33:M33)</f>
        <v>0</v>
      </c>
      <c r="F33" s="18">
        <f>F9+F15+F21+F27</f>
        <v>0</v>
      </c>
      <c r="G33" s="18">
        <f t="shared" ref="G33:M33" si="7">G9+G15+G21+G27</f>
        <v>0</v>
      </c>
      <c r="H33" s="18">
        <f t="shared" si="7"/>
        <v>0</v>
      </c>
      <c r="I33" s="18">
        <f t="shared" si="7"/>
        <v>0</v>
      </c>
      <c r="J33" s="18">
        <f t="shared" si="7"/>
        <v>0</v>
      </c>
      <c r="K33" s="18">
        <f t="shared" si="7"/>
        <v>0</v>
      </c>
      <c r="L33" s="18"/>
      <c r="M33" s="18">
        <f t="shared" si="7"/>
        <v>0</v>
      </c>
    </row>
    <row r="34" spans="1:14" x14ac:dyDescent="0.25">
      <c r="A34" s="139"/>
      <c r="B34" s="140"/>
      <c r="C34" s="141"/>
      <c r="D34" s="19" t="s">
        <v>8</v>
      </c>
      <c r="E34" s="18">
        <f t="shared" si="1"/>
        <v>28297.142100000001</v>
      </c>
      <c r="F34" s="18">
        <f>F10+F16+F22+F28</f>
        <v>4968</v>
      </c>
      <c r="G34" s="18">
        <f>G10+G16+G22+G28</f>
        <v>13180.46</v>
      </c>
      <c r="H34" s="18">
        <f t="shared" ref="H34:M34" si="8">H10+H16+H22+H28</f>
        <v>9795.6881000000012</v>
      </c>
      <c r="I34" s="18">
        <f t="shared" si="8"/>
        <v>222.09399999999999</v>
      </c>
      <c r="J34" s="18">
        <f t="shared" si="8"/>
        <v>64.900000000000006</v>
      </c>
      <c r="K34" s="18">
        <f t="shared" si="8"/>
        <v>39.6</v>
      </c>
      <c r="L34" s="18">
        <f>L10+L16+L22+L28</f>
        <v>26.4</v>
      </c>
      <c r="M34" s="18">
        <f t="shared" si="8"/>
        <v>0</v>
      </c>
    </row>
    <row r="35" spans="1:14" x14ac:dyDescent="0.25">
      <c r="A35" s="139"/>
      <c r="B35" s="140"/>
      <c r="C35" s="141"/>
      <c r="D35" s="19" t="s">
        <v>11</v>
      </c>
      <c r="E35" s="18">
        <f t="shared" si="1"/>
        <v>32295.86896</v>
      </c>
      <c r="F35" s="18">
        <f>F11+F17+F23+F29</f>
        <v>5309.4049999999997</v>
      </c>
      <c r="G35" s="18">
        <f>G11+G17+G23+G29</f>
        <v>2766.6929600000003</v>
      </c>
      <c r="H35" s="18">
        <f>H11+H17+H23+H29</f>
        <v>0</v>
      </c>
      <c r="I35" s="18">
        <f t="shared" ref="I35:M35" si="9">I11+I17+I23+I29</f>
        <v>0</v>
      </c>
      <c r="J35" s="18">
        <f t="shared" si="9"/>
        <v>24219.771000000001</v>
      </c>
      <c r="K35" s="18">
        <f t="shared" si="9"/>
        <v>0</v>
      </c>
      <c r="L35" s="18"/>
      <c r="M35" s="18">
        <f t="shared" si="9"/>
        <v>0</v>
      </c>
    </row>
    <row r="36" spans="1:14" x14ac:dyDescent="0.25">
      <c r="A36" s="139"/>
      <c r="B36" s="140"/>
      <c r="C36" s="141"/>
      <c r="D36" s="19" t="s">
        <v>82</v>
      </c>
      <c r="E36" s="18">
        <f>SUM(F36:M36)</f>
        <v>405389.71435000002</v>
      </c>
      <c r="F36" s="18">
        <f>F12+F18+F24+F30</f>
        <v>27120.896930000003</v>
      </c>
      <c r="G36" s="18">
        <f t="shared" ref="G36:L36" si="10">G12+G18+G24+G30</f>
        <v>37385.326890000004</v>
      </c>
      <c r="H36" s="18">
        <f t="shared" si="10"/>
        <v>40049.52504</v>
      </c>
      <c r="I36" s="18">
        <f t="shared" si="10"/>
        <v>35446.143699999993</v>
      </c>
      <c r="J36" s="18">
        <f>J12+J18+J24+J30</f>
        <v>26913.671399999999</v>
      </c>
      <c r="K36" s="18">
        <f>K12+K18+K24+K30</f>
        <v>23144.150390000003</v>
      </c>
      <c r="L36" s="18">
        <f t="shared" si="10"/>
        <v>19200</v>
      </c>
      <c r="M36" s="18">
        <f>M12+M18+M24+M30</f>
        <v>196130</v>
      </c>
    </row>
    <row r="37" spans="1:14" ht="15.75" customHeight="1" x14ac:dyDescent="0.25">
      <c r="A37" s="142"/>
      <c r="B37" s="143"/>
      <c r="C37" s="144"/>
      <c r="D37" s="19" t="s">
        <v>5</v>
      </c>
      <c r="E37" s="18">
        <f>SUM(F37:M37)</f>
        <v>9469.9700000000012</v>
      </c>
      <c r="F37" s="18">
        <f>F13+F19+F25+F31</f>
        <v>0</v>
      </c>
      <c r="G37" s="18">
        <f t="shared" ref="G37:M37" si="11">G13+G19+G25+G31</f>
        <v>0</v>
      </c>
      <c r="H37" s="18">
        <f t="shared" si="11"/>
        <v>0</v>
      </c>
      <c r="I37" s="18">
        <f>I13+I19+I25+I31</f>
        <v>0</v>
      </c>
      <c r="J37" s="18">
        <f>J13+J19+J25+J31</f>
        <v>9469.9700000000012</v>
      </c>
      <c r="K37" s="18">
        <f t="shared" si="11"/>
        <v>0</v>
      </c>
      <c r="L37" s="18">
        <f t="shared" si="11"/>
        <v>0</v>
      </c>
      <c r="M37" s="18">
        <f t="shared" si="11"/>
        <v>0</v>
      </c>
    </row>
    <row r="38" spans="1:14" s="5" customFormat="1" ht="39" hidden="1" customHeight="1" x14ac:dyDescent="0.25">
      <c r="A38" s="113"/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</row>
    <row r="39" spans="1:14" x14ac:dyDescent="0.25">
      <c r="A39" s="102" t="s">
        <v>84</v>
      </c>
      <c r="B39" s="103"/>
      <c r="C39" s="104"/>
      <c r="D39" s="80" t="s">
        <v>2</v>
      </c>
      <c r="E39" s="81">
        <f t="shared" ref="E39:E48" si="12">SUM(F39:M39)</f>
        <v>0</v>
      </c>
      <c r="F39" s="81">
        <f>SUM(F40:F44)</f>
        <v>0</v>
      </c>
      <c r="G39" s="81">
        <f t="shared" ref="G39:M39" si="13">SUM(G40:G44)</f>
        <v>0</v>
      </c>
      <c r="H39" s="81">
        <f t="shared" si="13"/>
        <v>0</v>
      </c>
      <c r="I39" s="81">
        <f t="shared" si="13"/>
        <v>0</v>
      </c>
      <c r="J39" s="81">
        <f t="shared" si="13"/>
        <v>0</v>
      </c>
      <c r="K39" s="81">
        <f t="shared" si="13"/>
        <v>0</v>
      </c>
      <c r="L39" s="81"/>
      <c r="M39" s="81">
        <f t="shared" si="13"/>
        <v>0</v>
      </c>
      <c r="N39" s="7"/>
    </row>
    <row r="40" spans="1:14" ht="24" customHeight="1" x14ac:dyDescent="0.25">
      <c r="A40" s="105"/>
      <c r="B40" s="106"/>
      <c r="C40" s="107"/>
      <c r="D40" s="15" t="s">
        <v>12</v>
      </c>
      <c r="E40" s="20">
        <f t="shared" si="12"/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/>
      <c r="M40" s="21">
        <v>0</v>
      </c>
      <c r="N40" s="7"/>
    </row>
    <row r="41" spans="1:14" ht="24" customHeight="1" x14ac:dyDescent="0.25">
      <c r="A41" s="105"/>
      <c r="B41" s="106"/>
      <c r="C41" s="107"/>
      <c r="D41" s="15" t="s">
        <v>8</v>
      </c>
      <c r="E41" s="20">
        <f t="shared" si="12"/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/>
      <c r="M41" s="22">
        <v>0</v>
      </c>
      <c r="N41" s="7"/>
    </row>
    <row r="42" spans="1:14" ht="24" customHeight="1" x14ac:dyDescent="0.25">
      <c r="A42" s="105"/>
      <c r="B42" s="106"/>
      <c r="C42" s="107"/>
      <c r="D42" s="15" t="s">
        <v>11</v>
      </c>
      <c r="E42" s="20">
        <f t="shared" si="12"/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/>
      <c r="M42" s="22">
        <v>0</v>
      </c>
      <c r="N42" s="7"/>
    </row>
    <row r="43" spans="1:14" ht="19.5" customHeight="1" x14ac:dyDescent="0.25">
      <c r="A43" s="105"/>
      <c r="B43" s="106"/>
      <c r="C43" s="107"/>
      <c r="D43" s="15" t="s">
        <v>82</v>
      </c>
      <c r="E43" s="20">
        <f>SUM(F43:M43)</f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/>
      <c r="M43" s="22">
        <v>0</v>
      </c>
      <c r="N43" s="7"/>
    </row>
    <row r="44" spans="1:14" ht="24" customHeight="1" x14ac:dyDescent="0.25">
      <c r="A44" s="108"/>
      <c r="B44" s="109"/>
      <c r="C44" s="110"/>
      <c r="D44" s="15" t="s">
        <v>5</v>
      </c>
      <c r="E44" s="20">
        <f t="shared" si="12"/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/>
      <c r="M44" s="22">
        <v>0</v>
      </c>
      <c r="N44" s="7"/>
    </row>
    <row r="45" spans="1:14" ht="24" customHeight="1" x14ac:dyDescent="0.25">
      <c r="A45" s="102" t="s">
        <v>85</v>
      </c>
      <c r="B45" s="103"/>
      <c r="C45" s="104"/>
      <c r="D45" s="80" t="s">
        <v>2</v>
      </c>
      <c r="E45" s="81">
        <f t="shared" si="12"/>
        <v>475452.69540999999</v>
      </c>
      <c r="F45" s="81">
        <f>SUM(F46:F50)</f>
        <v>37398.301930000001</v>
      </c>
      <c r="G45" s="81">
        <f t="shared" ref="G45:M45" si="14">SUM(G46:G50)</f>
        <v>53332.479850000003</v>
      </c>
      <c r="H45" s="81">
        <f t="shared" si="14"/>
        <v>49845.21314</v>
      </c>
      <c r="I45" s="81">
        <f t="shared" si="14"/>
        <v>35668.237699999991</v>
      </c>
      <c r="J45" s="81">
        <f t="shared" si="14"/>
        <v>60668.312400000003</v>
      </c>
      <c r="K45" s="81">
        <f t="shared" si="14"/>
        <v>23183.750390000001</v>
      </c>
      <c r="L45" s="81">
        <f t="shared" si="14"/>
        <v>19226.400000000001</v>
      </c>
      <c r="M45" s="81">
        <f t="shared" si="14"/>
        <v>196130</v>
      </c>
    </row>
    <row r="46" spans="1:14" ht="24" customHeight="1" x14ac:dyDescent="0.25">
      <c r="A46" s="105"/>
      <c r="B46" s="106"/>
      <c r="C46" s="107"/>
      <c r="D46" s="15" t="s">
        <v>12</v>
      </c>
      <c r="E46" s="20">
        <f t="shared" si="12"/>
        <v>0</v>
      </c>
      <c r="F46" s="22">
        <f>F33</f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/>
      <c r="M46" s="22">
        <v>0</v>
      </c>
    </row>
    <row r="47" spans="1:14" ht="24" customHeight="1" x14ac:dyDescent="0.25">
      <c r="A47" s="105"/>
      <c r="B47" s="106"/>
      <c r="C47" s="107"/>
      <c r="D47" s="15" t="s">
        <v>8</v>
      </c>
      <c r="E47" s="83">
        <f t="shared" si="12"/>
        <v>28297.142100000001</v>
      </c>
      <c r="F47" s="22">
        <f t="shared" ref="F47:M50" si="15">F34</f>
        <v>4968</v>
      </c>
      <c r="G47" s="22">
        <f t="shared" si="15"/>
        <v>13180.46</v>
      </c>
      <c r="H47" s="22">
        <f t="shared" si="15"/>
        <v>9795.6881000000012</v>
      </c>
      <c r="I47" s="22">
        <f t="shared" si="15"/>
        <v>222.09399999999999</v>
      </c>
      <c r="J47" s="22">
        <f t="shared" si="15"/>
        <v>64.900000000000006</v>
      </c>
      <c r="K47" s="22">
        <f>K34</f>
        <v>39.6</v>
      </c>
      <c r="L47" s="22">
        <f>L34</f>
        <v>26.4</v>
      </c>
      <c r="M47" s="22">
        <f t="shared" si="15"/>
        <v>0</v>
      </c>
    </row>
    <row r="48" spans="1:14" ht="24" customHeight="1" x14ac:dyDescent="0.25">
      <c r="A48" s="105"/>
      <c r="B48" s="106"/>
      <c r="C48" s="107"/>
      <c r="D48" s="15" t="s">
        <v>11</v>
      </c>
      <c r="E48" s="83">
        <f t="shared" si="12"/>
        <v>32295.86896</v>
      </c>
      <c r="F48" s="22">
        <f t="shared" si="15"/>
        <v>5309.4049999999997</v>
      </c>
      <c r="G48" s="22">
        <f t="shared" si="15"/>
        <v>2766.6929600000003</v>
      </c>
      <c r="H48" s="22">
        <f t="shared" si="15"/>
        <v>0</v>
      </c>
      <c r="I48" s="22">
        <f t="shared" si="15"/>
        <v>0</v>
      </c>
      <c r="J48" s="22">
        <f t="shared" si="15"/>
        <v>24219.771000000001</v>
      </c>
      <c r="K48" s="22">
        <f t="shared" si="15"/>
        <v>0</v>
      </c>
      <c r="L48" s="22"/>
      <c r="M48" s="22">
        <f t="shared" si="15"/>
        <v>0</v>
      </c>
    </row>
    <row r="49" spans="1:14" ht="22.5" customHeight="1" x14ac:dyDescent="0.25">
      <c r="A49" s="105"/>
      <c r="B49" s="106"/>
      <c r="C49" s="107"/>
      <c r="D49" s="15" t="s">
        <v>82</v>
      </c>
      <c r="E49" s="83">
        <f>SUM(F49:M49)</f>
        <v>405389.71435000002</v>
      </c>
      <c r="F49" s="22">
        <f>F36</f>
        <v>27120.896930000003</v>
      </c>
      <c r="G49" s="22">
        <f t="shared" si="15"/>
        <v>37385.326890000004</v>
      </c>
      <c r="H49" s="22">
        <f t="shared" si="15"/>
        <v>40049.52504</v>
      </c>
      <c r="I49" s="22">
        <f t="shared" si="15"/>
        <v>35446.143699999993</v>
      </c>
      <c r="J49" s="22">
        <f t="shared" si="15"/>
        <v>26913.671399999999</v>
      </c>
      <c r="K49" s="22">
        <f t="shared" si="15"/>
        <v>23144.150390000003</v>
      </c>
      <c r="L49" s="22">
        <f t="shared" si="15"/>
        <v>19200</v>
      </c>
      <c r="M49" s="22">
        <f>M36</f>
        <v>196130</v>
      </c>
    </row>
    <row r="50" spans="1:14" ht="24" customHeight="1" x14ac:dyDescent="0.25">
      <c r="A50" s="108"/>
      <c r="B50" s="109"/>
      <c r="C50" s="110"/>
      <c r="D50" s="15" t="s">
        <v>5</v>
      </c>
      <c r="E50" s="83">
        <f t="shared" ref="E50" si="16">SUM(F50:M50)</f>
        <v>9469.9700000000012</v>
      </c>
      <c r="F50" s="22">
        <f t="shared" si="15"/>
        <v>0</v>
      </c>
      <c r="G50" s="22">
        <f t="shared" si="15"/>
        <v>0</v>
      </c>
      <c r="H50" s="22">
        <f t="shared" si="15"/>
        <v>0</v>
      </c>
      <c r="I50" s="22">
        <f t="shared" si="15"/>
        <v>0</v>
      </c>
      <c r="J50" s="22">
        <f t="shared" si="15"/>
        <v>9469.9700000000012</v>
      </c>
      <c r="K50" s="22">
        <f t="shared" si="15"/>
        <v>0</v>
      </c>
      <c r="L50" s="22">
        <f t="shared" si="15"/>
        <v>0</v>
      </c>
      <c r="M50" s="22">
        <f>M37</f>
        <v>0</v>
      </c>
    </row>
    <row r="51" spans="1:14" x14ac:dyDescent="0.25">
      <c r="A51" s="132" t="s">
        <v>4</v>
      </c>
      <c r="B51" s="133"/>
      <c r="C51" s="133"/>
      <c r="D51" s="133"/>
      <c r="E51" s="133"/>
      <c r="F51" s="133"/>
      <c r="G51" s="133"/>
      <c r="H51" s="133"/>
      <c r="I51" s="134"/>
      <c r="J51" s="8"/>
      <c r="K51" s="8"/>
      <c r="L51" s="8"/>
      <c r="M51" s="8"/>
      <c r="N51" s="7"/>
    </row>
    <row r="52" spans="1:14" x14ac:dyDescent="0.25">
      <c r="A52" s="102" t="s">
        <v>17</v>
      </c>
      <c r="B52" s="103"/>
      <c r="C52" s="104"/>
      <c r="D52" s="80" t="s">
        <v>2</v>
      </c>
      <c r="E52" s="81">
        <f t="shared" ref="E52:E63" si="17">SUM(F52:M52)</f>
        <v>0</v>
      </c>
      <c r="F52" s="81">
        <f>SUM(F53:F57)</f>
        <v>0</v>
      </c>
      <c r="G52" s="81">
        <f t="shared" ref="G52:J52" si="18">SUM(G53:G57)</f>
        <v>0</v>
      </c>
      <c r="H52" s="81">
        <f t="shared" si="18"/>
        <v>0</v>
      </c>
      <c r="I52" s="81">
        <f t="shared" si="18"/>
        <v>0</v>
      </c>
      <c r="J52" s="81">
        <f t="shared" si="18"/>
        <v>0</v>
      </c>
      <c r="K52" s="81">
        <f t="shared" ref="K52:M52" si="19">SUM(K53:K57)</f>
        <v>0</v>
      </c>
      <c r="L52" s="81"/>
      <c r="M52" s="81">
        <f t="shared" si="19"/>
        <v>0</v>
      </c>
      <c r="N52" s="7"/>
    </row>
    <row r="53" spans="1:14" ht="24" customHeight="1" x14ac:dyDescent="0.25">
      <c r="A53" s="105"/>
      <c r="B53" s="106"/>
      <c r="C53" s="107"/>
      <c r="D53" s="15" t="s">
        <v>12</v>
      </c>
      <c r="E53" s="20">
        <f t="shared" si="17"/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/>
      <c r="M53" s="21">
        <v>0</v>
      </c>
      <c r="N53" s="7"/>
    </row>
    <row r="54" spans="1:14" ht="24" customHeight="1" x14ac:dyDescent="0.25">
      <c r="A54" s="105"/>
      <c r="B54" s="106"/>
      <c r="C54" s="107"/>
      <c r="D54" s="15" t="s">
        <v>8</v>
      </c>
      <c r="E54" s="20">
        <f t="shared" si="17"/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/>
      <c r="M54" s="22">
        <v>0</v>
      </c>
      <c r="N54" s="7"/>
    </row>
    <row r="55" spans="1:14" ht="24" customHeight="1" x14ac:dyDescent="0.25">
      <c r="A55" s="105"/>
      <c r="B55" s="106"/>
      <c r="C55" s="107"/>
      <c r="D55" s="15" t="s">
        <v>11</v>
      </c>
      <c r="E55" s="20">
        <f t="shared" si="17"/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/>
      <c r="M55" s="22">
        <v>0</v>
      </c>
      <c r="N55" s="7"/>
    </row>
    <row r="56" spans="1:14" ht="19.5" customHeight="1" x14ac:dyDescent="0.25">
      <c r="A56" s="105"/>
      <c r="B56" s="106"/>
      <c r="C56" s="107"/>
      <c r="D56" s="15" t="s">
        <v>82</v>
      </c>
      <c r="E56" s="20">
        <f t="shared" si="17"/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/>
      <c r="M56" s="22">
        <v>0</v>
      </c>
      <c r="N56" s="7"/>
    </row>
    <row r="57" spans="1:14" ht="24" customHeight="1" x14ac:dyDescent="0.25">
      <c r="A57" s="108"/>
      <c r="B57" s="109"/>
      <c r="C57" s="110"/>
      <c r="D57" s="15" t="s">
        <v>5</v>
      </c>
      <c r="E57" s="20">
        <f t="shared" si="17"/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/>
      <c r="M57" s="22">
        <v>0</v>
      </c>
      <c r="N57" s="7"/>
    </row>
    <row r="58" spans="1:14" ht="24" customHeight="1" x14ac:dyDescent="0.25">
      <c r="A58" s="102" t="s">
        <v>18</v>
      </c>
      <c r="B58" s="103"/>
      <c r="C58" s="104"/>
      <c r="D58" s="80" t="s">
        <v>2</v>
      </c>
      <c r="E58" s="81">
        <f t="shared" si="17"/>
        <v>475452.69540999999</v>
      </c>
      <c r="F58" s="81">
        <f>SUM(F59:F63)</f>
        <v>37398.301930000001</v>
      </c>
      <c r="G58" s="81">
        <f t="shared" ref="G58:M58" si="20">SUM(G59:G63)</f>
        <v>53332.479850000003</v>
      </c>
      <c r="H58" s="81">
        <f t="shared" si="20"/>
        <v>49845.21314</v>
      </c>
      <c r="I58" s="81">
        <f t="shared" si="20"/>
        <v>35668.237699999991</v>
      </c>
      <c r="J58" s="81">
        <f t="shared" si="20"/>
        <v>60668.312400000003</v>
      </c>
      <c r="K58" s="81">
        <f t="shared" si="20"/>
        <v>23183.750390000001</v>
      </c>
      <c r="L58" s="81">
        <f t="shared" si="20"/>
        <v>19226.400000000001</v>
      </c>
      <c r="M58" s="81">
        <f t="shared" si="20"/>
        <v>196130</v>
      </c>
    </row>
    <row r="59" spans="1:14" ht="24" customHeight="1" x14ac:dyDescent="0.25">
      <c r="A59" s="105"/>
      <c r="B59" s="106"/>
      <c r="C59" s="107"/>
      <c r="D59" s="15" t="s">
        <v>12</v>
      </c>
      <c r="E59" s="20">
        <f t="shared" si="17"/>
        <v>0</v>
      </c>
      <c r="F59" s="22">
        <f>0</f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</row>
    <row r="60" spans="1:14" ht="24" customHeight="1" x14ac:dyDescent="0.25">
      <c r="A60" s="105"/>
      <c r="B60" s="106"/>
      <c r="C60" s="107"/>
      <c r="D60" s="15" t="s">
        <v>8</v>
      </c>
      <c r="E60" s="83">
        <f t="shared" si="17"/>
        <v>28297.142100000001</v>
      </c>
      <c r="F60" s="22">
        <f t="shared" ref="F60:M63" si="21">F10+F16+F22+F28</f>
        <v>4968</v>
      </c>
      <c r="G60" s="22">
        <f t="shared" si="21"/>
        <v>13180.46</v>
      </c>
      <c r="H60" s="22">
        <f t="shared" si="21"/>
        <v>9795.6881000000012</v>
      </c>
      <c r="I60" s="22">
        <f t="shared" si="21"/>
        <v>222.09399999999999</v>
      </c>
      <c r="J60" s="22">
        <f t="shared" si="21"/>
        <v>64.900000000000006</v>
      </c>
      <c r="K60" s="22">
        <f t="shared" si="21"/>
        <v>39.6</v>
      </c>
      <c r="L60" s="22">
        <f t="shared" si="21"/>
        <v>26.4</v>
      </c>
      <c r="M60" s="22">
        <f t="shared" si="21"/>
        <v>0</v>
      </c>
    </row>
    <row r="61" spans="1:14" ht="24" customHeight="1" x14ac:dyDescent="0.25">
      <c r="A61" s="105"/>
      <c r="B61" s="106"/>
      <c r="C61" s="107"/>
      <c r="D61" s="15" t="s">
        <v>11</v>
      </c>
      <c r="E61" s="83">
        <f t="shared" si="17"/>
        <v>32295.86896</v>
      </c>
      <c r="F61" s="22">
        <f t="shared" si="21"/>
        <v>5309.4049999999997</v>
      </c>
      <c r="G61" s="22">
        <f t="shared" si="21"/>
        <v>2766.6929600000003</v>
      </c>
      <c r="H61" s="22">
        <f t="shared" si="21"/>
        <v>0</v>
      </c>
      <c r="I61" s="22">
        <f t="shared" si="21"/>
        <v>0</v>
      </c>
      <c r="J61" s="22">
        <f t="shared" si="21"/>
        <v>24219.771000000001</v>
      </c>
      <c r="K61" s="22">
        <f t="shared" si="21"/>
        <v>0</v>
      </c>
      <c r="L61" s="22">
        <f t="shared" si="21"/>
        <v>0</v>
      </c>
      <c r="M61" s="22">
        <f t="shared" si="21"/>
        <v>0</v>
      </c>
    </row>
    <row r="62" spans="1:14" ht="22.5" customHeight="1" x14ac:dyDescent="0.25">
      <c r="A62" s="105"/>
      <c r="B62" s="106"/>
      <c r="C62" s="107"/>
      <c r="D62" s="15" t="s">
        <v>82</v>
      </c>
      <c r="E62" s="83">
        <f>SUM(F62:M62)</f>
        <v>405389.71435000002</v>
      </c>
      <c r="F62" s="22">
        <f t="shared" si="21"/>
        <v>27120.896930000003</v>
      </c>
      <c r="G62" s="22">
        <f t="shared" si="21"/>
        <v>37385.326890000004</v>
      </c>
      <c r="H62" s="22">
        <f t="shared" si="21"/>
        <v>40049.52504</v>
      </c>
      <c r="I62" s="22">
        <f t="shared" si="21"/>
        <v>35446.143699999993</v>
      </c>
      <c r="J62" s="22">
        <f t="shared" si="21"/>
        <v>26913.671399999999</v>
      </c>
      <c r="K62" s="22">
        <f t="shared" si="21"/>
        <v>23144.150390000003</v>
      </c>
      <c r="L62" s="22">
        <f>L12+L18+L24+L30</f>
        <v>19200</v>
      </c>
      <c r="M62" s="22">
        <f>M12+M18+M24+M30</f>
        <v>196130</v>
      </c>
    </row>
    <row r="63" spans="1:14" ht="24" customHeight="1" x14ac:dyDescent="0.25">
      <c r="A63" s="108"/>
      <c r="B63" s="109"/>
      <c r="C63" s="110"/>
      <c r="D63" s="15" t="s">
        <v>5</v>
      </c>
      <c r="E63" s="83">
        <f t="shared" si="17"/>
        <v>9469.9700000000012</v>
      </c>
      <c r="F63" s="22">
        <f t="shared" si="21"/>
        <v>0</v>
      </c>
      <c r="G63" s="22">
        <f t="shared" si="21"/>
        <v>0</v>
      </c>
      <c r="H63" s="22">
        <f t="shared" si="21"/>
        <v>0</v>
      </c>
      <c r="I63" s="22">
        <f t="shared" si="21"/>
        <v>0</v>
      </c>
      <c r="J63" s="22">
        <f t="shared" si="21"/>
        <v>9469.9700000000012</v>
      </c>
      <c r="K63" s="22">
        <f t="shared" si="21"/>
        <v>0</v>
      </c>
      <c r="L63" s="22">
        <f t="shared" si="21"/>
        <v>0</v>
      </c>
      <c r="M63" s="22">
        <f t="shared" si="21"/>
        <v>0</v>
      </c>
    </row>
    <row r="64" spans="1:14" ht="24" customHeight="1" x14ac:dyDescent="0.25">
      <c r="A64" s="135" t="s">
        <v>4</v>
      </c>
      <c r="B64" s="135"/>
      <c r="C64" s="135"/>
      <c r="D64" s="135"/>
      <c r="E64" s="135"/>
      <c r="F64" s="135"/>
      <c r="G64" s="135"/>
      <c r="H64" s="135"/>
      <c r="I64" s="135"/>
      <c r="J64" s="23"/>
      <c r="K64" s="23"/>
      <c r="L64" s="23"/>
      <c r="M64" s="8"/>
    </row>
    <row r="65" spans="1:13" ht="24" customHeight="1" x14ac:dyDescent="0.25">
      <c r="A65" s="93" t="s">
        <v>103</v>
      </c>
      <c r="B65" s="94"/>
      <c r="C65" s="95"/>
      <c r="D65" s="80" t="s">
        <v>2</v>
      </c>
      <c r="E65" s="81">
        <f t="shared" ref="E65:E66" si="22">SUM(F65:M65)</f>
        <v>0</v>
      </c>
      <c r="F65" s="81">
        <f>SUM(F66:F70)</f>
        <v>0</v>
      </c>
      <c r="G65" s="81">
        <f t="shared" ref="G65:M65" si="23">SUM(G66:G70)</f>
        <v>0</v>
      </c>
      <c r="H65" s="81">
        <f t="shared" si="23"/>
        <v>0</v>
      </c>
      <c r="I65" s="81">
        <f t="shared" si="23"/>
        <v>0</v>
      </c>
      <c r="J65" s="81">
        <f t="shared" si="23"/>
        <v>0</v>
      </c>
      <c r="K65" s="81">
        <f t="shared" si="23"/>
        <v>0</v>
      </c>
      <c r="L65" s="81">
        <f t="shared" si="23"/>
        <v>0</v>
      </c>
      <c r="M65" s="81">
        <f t="shared" si="23"/>
        <v>0</v>
      </c>
    </row>
    <row r="66" spans="1:13" ht="24" customHeight="1" x14ac:dyDescent="0.25">
      <c r="A66" s="96"/>
      <c r="B66" s="97"/>
      <c r="C66" s="98"/>
      <c r="D66" s="15" t="s">
        <v>12</v>
      </c>
      <c r="E66" s="20">
        <f t="shared" si="22"/>
        <v>0</v>
      </c>
      <c r="F66" s="22">
        <f t="shared" ref="F66:M66" si="24">F53</f>
        <v>0</v>
      </c>
      <c r="G66" s="22">
        <f t="shared" si="24"/>
        <v>0</v>
      </c>
      <c r="H66" s="22">
        <f t="shared" si="24"/>
        <v>0</v>
      </c>
      <c r="I66" s="22">
        <f t="shared" si="24"/>
        <v>0</v>
      </c>
      <c r="J66" s="22">
        <f t="shared" si="24"/>
        <v>0</v>
      </c>
      <c r="K66" s="22">
        <f t="shared" si="24"/>
        <v>0</v>
      </c>
      <c r="L66" s="22">
        <f t="shared" si="24"/>
        <v>0</v>
      </c>
      <c r="M66" s="22">
        <f t="shared" si="24"/>
        <v>0</v>
      </c>
    </row>
    <row r="67" spans="1:13" ht="24" customHeight="1" x14ac:dyDescent="0.25">
      <c r="A67" s="96"/>
      <c r="B67" s="97"/>
      <c r="C67" s="98"/>
      <c r="D67" s="15" t="s">
        <v>8</v>
      </c>
      <c r="E67" s="83">
        <f>SUM(F67:M67)</f>
        <v>0</v>
      </c>
      <c r="F67" s="22">
        <f t="shared" ref="F67:M67" si="25">F54</f>
        <v>0</v>
      </c>
      <c r="G67" s="22">
        <f t="shared" si="25"/>
        <v>0</v>
      </c>
      <c r="H67" s="22">
        <f t="shared" si="25"/>
        <v>0</v>
      </c>
      <c r="I67" s="22">
        <f t="shared" si="25"/>
        <v>0</v>
      </c>
      <c r="J67" s="22">
        <f t="shared" si="25"/>
        <v>0</v>
      </c>
      <c r="K67" s="22">
        <f t="shared" si="25"/>
        <v>0</v>
      </c>
      <c r="L67" s="22">
        <f t="shared" si="25"/>
        <v>0</v>
      </c>
      <c r="M67" s="22">
        <f t="shared" si="25"/>
        <v>0</v>
      </c>
    </row>
    <row r="68" spans="1:13" ht="24" customHeight="1" x14ac:dyDescent="0.25">
      <c r="A68" s="96"/>
      <c r="B68" s="97"/>
      <c r="C68" s="98"/>
      <c r="D68" s="15" t="s">
        <v>11</v>
      </c>
      <c r="E68" s="83">
        <f t="shared" ref="E68:E70" si="26">SUM(F68:M68)</f>
        <v>0</v>
      </c>
      <c r="F68" s="22">
        <f t="shared" ref="F68:M68" si="27">F55</f>
        <v>0</v>
      </c>
      <c r="G68" s="22">
        <f t="shared" si="27"/>
        <v>0</v>
      </c>
      <c r="H68" s="22">
        <f t="shared" si="27"/>
        <v>0</v>
      </c>
      <c r="I68" s="22">
        <f t="shared" si="27"/>
        <v>0</v>
      </c>
      <c r="J68" s="22">
        <f t="shared" si="27"/>
        <v>0</v>
      </c>
      <c r="K68" s="22">
        <f t="shared" si="27"/>
        <v>0</v>
      </c>
      <c r="L68" s="22">
        <f t="shared" si="27"/>
        <v>0</v>
      </c>
      <c r="M68" s="22">
        <f t="shared" si="27"/>
        <v>0</v>
      </c>
    </row>
    <row r="69" spans="1:13" ht="19.5" customHeight="1" x14ac:dyDescent="0.25">
      <c r="A69" s="96"/>
      <c r="B69" s="97"/>
      <c r="C69" s="98"/>
      <c r="D69" s="15" t="s">
        <v>82</v>
      </c>
      <c r="E69" s="83">
        <f t="shared" si="26"/>
        <v>0</v>
      </c>
      <c r="F69" s="22">
        <f t="shared" ref="F69:M69" si="28">F56</f>
        <v>0</v>
      </c>
      <c r="G69" s="22">
        <f t="shared" si="28"/>
        <v>0</v>
      </c>
      <c r="H69" s="22">
        <f t="shared" si="28"/>
        <v>0</v>
      </c>
      <c r="I69" s="22">
        <f t="shared" si="28"/>
        <v>0</v>
      </c>
      <c r="J69" s="22">
        <f t="shared" si="28"/>
        <v>0</v>
      </c>
      <c r="K69" s="22">
        <f t="shared" si="28"/>
        <v>0</v>
      </c>
      <c r="L69" s="22">
        <f t="shared" si="28"/>
        <v>0</v>
      </c>
      <c r="M69" s="22">
        <f t="shared" si="28"/>
        <v>0</v>
      </c>
    </row>
    <row r="70" spans="1:13" ht="24" customHeight="1" x14ac:dyDescent="0.25">
      <c r="A70" s="99"/>
      <c r="B70" s="100"/>
      <c r="C70" s="101"/>
      <c r="D70" s="15" t="s">
        <v>5</v>
      </c>
      <c r="E70" s="83">
        <f t="shared" si="26"/>
        <v>0</v>
      </c>
      <c r="F70" s="22">
        <f t="shared" ref="F70:M70" si="29">F57</f>
        <v>0</v>
      </c>
      <c r="G70" s="22">
        <f t="shared" si="29"/>
        <v>0</v>
      </c>
      <c r="H70" s="22">
        <f t="shared" si="29"/>
        <v>0</v>
      </c>
      <c r="I70" s="22">
        <f t="shared" si="29"/>
        <v>0</v>
      </c>
      <c r="J70" s="22">
        <f t="shared" si="29"/>
        <v>0</v>
      </c>
      <c r="K70" s="22">
        <f t="shared" si="29"/>
        <v>0</v>
      </c>
      <c r="L70" s="22">
        <f t="shared" si="29"/>
        <v>0</v>
      </c>
      <c r="M70" s="22">
        <f t="shared" si="29"/>
        <v>0</v>
      </c>
    </row>
    <row r="71" spans="1:13" ht="24" customHeight="1" x14ac:dyDescent="0.25">
      <c r="A71" s="122" t="s">
        <v>13</v>
      </c>
      <c r="B71" s="123"/>
      <c r="C71" s="124"/>
      <c r="D71" s="80" t="s">
        <v>2</v>
      </c>
      <c r="E71" s="81">
        <f t="shared" ref="E71:E76" si="30">SUM(F71:M71)</f>
        <v>475452.69540999999</v>
      </c>
      <c r="F71" s="81">
        <f>SUM(F72:F76)</f>
        <v>37398.301930000001</v>
      </c>
      <c r="G71" s="81">
        <f t="shared" ref="G71:M71" si="31">SUM(G72:G76)</f>
        <v>53332.479850000003</v>
      </c>
      <c r="H71" s="81">
        <f t="shared" si="31"/>
        <v>49845.21314</v>
      </c>
      <c r="I71" s="81">
        <f t="shared" si="31"/>
        <v>35668.237699999991</v>
      </c>
      <c r="J71" s="81">
        <f t="shared" si="31"/>
        <v>60668.312400000003</v>
      </c>
      <c r="K71" s="81">
        <f t="shared" si="31"/>
        <v>23183.750390000001</v>
      </c>
      <c r="L71" s="81">
        <f t="shared" si="31"/>
        <v>19226.400000000001</v>
      </c>
      <c r="M71" s="81">
        <f t="shared" si="31"/>
        <v>196130</v>
      </c>
    </row>
    <row r="72" spans="1:13" ht="24" customHeight="1" x14ac:dyDescent="0.25">
      <c r="A72" s="125"/>
      <c r="B72" s="126"/>
      <c r="C72" s="127"/>
      <c r="D72" s="15" t="s">
        <v>12</v>
      </c>
      <c r="E72" s="20">
        <f t="shared" si="30"/>
        <v>0</v>
      </c>
      <c r="F72" s="22">
        <f t="shared" ref="F72:M72" si="32">F59</f>
        <v>0</v>
      </c>
      <c r="G72" s="22">
        <f t="shared" si="32"/>
        <v>0</v>
      </c>
      <c r="H72" s="22">
        <f t="shared" si="32"/>
        <v>0</v>
      </c>
      <c r="I72" s="22">
        <f t="shared" si="32"/>
        <v>0</v>
      </c>
      <c r="J72" s="22">
        <f t="shared" si="32"/>
        <v>0</v>
      </c>
      <c r="K72" s="22">
        <f t="shared" si="32"/>
        <v>0</v>
      </c>
      <c r="L72" s="22">
        <f t="shared" si="32"/>
        <v>0</v>
      </c>
      <c r="M72" s="22">
        <f t="shared" si="32"/>
        <v>0</v>
      </c>
    </row>
    <row r="73" spans="1:13" ht="24" customHeight="1" x14ac:dyDescent="0.25">
      <c r="A73" s="125"/>
      <c r="B73" s="126"/>
      <c r="C73" s="127"/>
      <c r="D73" s="15" t="s">
        <v>8</v>
      </c>
      <c r="E73" s="83">
        <f>SUM(F73:M73)</f>
        <v>28297.142100000001</v>
      </c>
      <c r="F73" s="22">
        <f t="shared" ref="F73:M76" si="33">F60</f>
        <v>4968</v>
      </c>
      <c r="G73" s="22">
        <f t="shared" si="33"/>
        <v>13180.46</v>
      </c>
      <c r="H73" s="22">
        <f t="shared" si="33"/>
        <v>9795.6881000000012</v>
      </c>
      <c r="I73" s="22">
        <f t="shared" si="33"/>
        <v>222.09399999999999</v>
      </c>
      <c r="J73" s="22">
        <f t="shared" si="33"/>
        <v>64.900000000000006</v>
      </c>
      <c r="K73" s="22">
        <f t="shared" si="33"/>
        <v>39.6</v>
      </c>
      <c r="L73" s="22">
        <f t="shared" si="33"/>
        <v>26.4</v>
      </c>
      <c r="M73" s="22">
        <f t="shared" si="33"/>
        <v>0</v>
      </c>
    </row>
    <row r="74" spans="1:13" ht="24" customHeight="1" x14ac:dyDescent="0.25">
      <c r="A74" s="125"/>
      <c r="B74" s="126"/>
      <c r="C74" s="127"/>
      <c r="D74" s="15" t="s">
        <v>11</v>
      </c>
      <c r="E74" s="83">
        <f t="shared" si="30"/>
        <v>32295.86896</v>
      </c>
      <c r="F74" s="22">
        <f t="shared" si="33"/>
        <v>5309.4049999999997</v>
      </c>
      <c r="G74" s="22">
        <f t="shared" si="33"/>
        <v>2766.6929600000003</v>
      </c>
      <c r="H74" s="22">
        <f t="shared" si="33"/>
        <v>0</v>
      </c>
      <c r="I74" s="22">
        <f t="shared" si="33"/>
        <v>0</v>
      </c>
      <c r="J74" s="22">
        <f t="shared" si="33"/>
        <v>24219.771000000001</v>
      </c>
      <c r="K74" s="22">
        <f t="shared" si="33"/>
        <v>0</v>
      </c>
      <c r="L74" s="22">
        <f t="shared" si="33"/>
        <v>0</v>
      </c>
      <c r="M74" s="22">
        <f t="shared" si="33"/>
        <v>0</v>
      </c>
    </row>
    <row r="75" spans="1:13" ht="19.5" customHeight="1" x14ac:dyDescent="0.25">
      <c r="A75" s="125"/>
      <c r="B75" s="126"/>
      <c r="C75" s="127"/>
      <c r="D75" s="15" t="s">
        <v>82</v>
      </c>
      <c r="E75" s="83">
        <f t="shared" si="30"/>
        <v>405389.71435000002</v>
      </c>
      <c r="F75" s="22">
        <f t="shared" si="33"/>
        <v>27120.896930000003</v>
      </c>
      <c r="G75" s="22">
        <f t="shared" si="33"/>
        <v>37385.326890000004</v>
      </c>
      <c r="H75" s="22">
        <f t="shared" si="33"/>
        <v>40049.52504</v>
      </c>
      <c r="I75" s="22">
        <f t="shared" si="33"/>
        <v>35446.143699999993</v>
      </c>
      <c r="J75" s="22">
        <f t="shared" si="33"/>
        <v>26913.671399999999</v>
      </c>
      <c r="K75" s="22">
        <f>K62</f>
        <v>23144.150390000003</v>
      </c>
      <c r="L75" s="22">
        <f t="shared" ref="L75:M75" si="34">L62</f>
        <v>19200</v>
      </c>
      <c r="M75" s="22">
        <f t="shared" si="34"/>
        <v>196130</v>
      </c>
    </row>
    <row r="76" spans="1:13" ht="24" customHeight="1" x14ac:dyDescent="0.25">
      <c r="A76" s="128"/>
      <c r="B76" s="129"/>
      <c r="C76" s="130"/>
      <c r="D76" s="15" t="s">
        <v>5</v>
      </c>
      <c r="E76" s="83">
        <f t="shared" si="30"/>
        <v>9469.9700000000012</v>
      </c>
      <c r="F76" s="22">
        <f t="shared" si="33"/>
        <v>0</v>
      </c>
      <c r="G76" s="22">
        <f t="shared" si="33"/>
        <v>0</v>
      </c>
      <c r="H76" s="22">
        <f t="shared" si="33"/>
        <v>0</v>
      </c>
      <c r="I76" s="22">
        <f t="shared" si="33"/>
        <v>0</v>
      </c>
      <c r="J76" s="22">
        <f t="shared" si="33"/>
        <v>9469.9700000000012</v>
      </c>
      <c r="K76" s="22">
        <f t="shared" si="33"/>
        <v>0</v>
      </c>
      <c r="L76" s="22">
        <f t="shared" si="33"/>
        <v>0</v>
      </c>
      <c r="M76" s="22">
        <f t="shared" si="33"/>
        <v>0</v>
      </c>
    </row>
    <row r="77" spans="1:13" x14ac:dyDescent="0.25">
      <c r="E77" s="6"/>
      <c r="F77" s="6"/>
      <c r="G77" s="6"/>
      <c r="H77" s="6"/>
      <c r="I77" s="6"/>
    </row>
  </sheetData>
  <mergeCells count="31">
    <mergeCell ref="A1:I1"/>
    <mergeCell ref="A3:A5"/>
    <mergeCell ref="B3:B5"/>
    <mergeCell ref="C3:C5"/>
    <mergeCell ref="D3:D5"/>
    <mergeCell ref="E3:M3"/>
    <mergeCell ref="E4:E5"/>
    <mergeCell ref="F4:M4"/>
    <mergeCell ref="A71:C76"/>
    <mergeCell ref="A26:A31"/>
    <mergeCell ref="B26:B31"/>
    <mergeCell ref="C8:C13"/>
    <mergeCell ref="A51:I51"/>
    <mergeCell ref="A64:I64"/>
    <mergeCell ref="A52:C57"/>
    <mergeCell ref="A58:C63"/>
    <mergeCell ref="A32:C37"/>
    <mergeCell ref="A20:A25"/>
    <mergeCell ref="B20:B25"/>
    <mergeCell ref="C20:C25"/>
    <mergeCell ref="A14:A19"/>
    <mergeCell ref="B14:B19"/>
    <mergeCell ref="C14:C19"/>
    <mergeCell ref="A39:C44"/>
    <mergeCell ref="A65:C70"/>
    <mergeCell ref="A45:C50"/>
    <mergeCell ref="A7:M7"/>
    <mergeCell ref="A38:M38"/>
    <mergeCell ref="C26:C31"/>
    <mergeCell ref="A8:A13"/>
    <mergeCell ref="B8:B1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fitToHeight="2" orientation="landscape" r:id="rId1"/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opLeftCell="A12" zoomScale="90" zoomScaleNormal="90" workbookViewId="0">
      <selection activeCell="C13" sqref="C13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5"/>
      <c r="B1" s="25"/>
      <c r="C1" s="25"/>
      <c r="D1" s="32" t="s">
        <v>19</v>
      </c>
    </row>
    <row r="2" spans="1:4" x14ac:dyDescent="0.25">
      <c r="A2" s="165" t="s">
        <v>20</v>
      </c>
      <c r="B2" s="165"/>
      <c r="C2" s="165"/>
      <c r="D2" s="165"/>
    </row>
    <row r="4" spans="1:4" ht="90" customHeight="1" x14ac:dyDescent="0.25">
      <c r="A4" s="26" t="s">
        <v>14</v>
      </c>
      <c r="B4" s="26" t="s">
        <v>21</v>
      </c>
      <c r="C4" s="26" t="s">
        <v>22</v>
      </c>
      <c r="D4" s="26" t="s">
        <v>23</v>
      </c>
    </row>
    <row r="5" spans="1:4" x14ac:dyDescent="0.25">
      <c r="A5" s="27">
        <v>1</v>
      </c>
      <c r="B5" s="27">
        <v>2</v>
      </c>
      <c r="C5" s="27">
        <v>3</v>
      </c>
      <c r="D5" s="27">
        <v>4</v>
      </c>
    </row>
    <row r="6" spans="1:4" ht="24.75" customHeight="1" x14ac:dyDescent="0.25">
      <c r="A6" s="164" t="s">
        <v>80</v>
      </c>
      <c r="B6" s="164"/>
      <c r="C6" s="164"/>
      <c r="D6" s="164"/>
    </row>
    <row r="7" spans="1:4" x14ac:dyDescent="0.25">
      <c r="A7" s="164" t="s">
        <v>96</v>
      </c>
      <c r="B7" s="164"/>
      <c r="C7" s="164"/>
      <c r="D7" s="164"/>
    </row>
    <row r="8" spans="1:4" ht="201.75" customHeight="1" x14ac:dyDescent="0.25">
      <c r="A8" s="28" t="s">
        <v>24</v>
      </c>
      <c r="B8" s="29" t="s">
        <v>110</v>
      </c>
      <c r="C8" s="84" t="s">
        <v>92</v>
      </c>
      <c r="D8" s="29"/>
    </row>
    <row r="9" spans="1:4" s="33" customFormat="1" ht="16.5" customHeight="1" x14ac:dyDescent="0.25">
      <c r="A9" s="170" t="s">
        <v>95</v>
      </c>
      <c r="B9" s="171"/>
      <c r="C9" s="171"/>
      <c r="D9" s="172"/>
    </row>
    <row r="10" spans="1:4" s="33" customFormat="1" ht="21" customHeight="1" x14ac:dyDescent="0.25">
      <c r="A10" s="166" t="s">
        <v>97</v>
      </c>
      <c r="B10" s="166"/>
      <c r="C10" s="166"/>
      <c r="D10" s="166"/>
    </row>
    <row r="11" spans="1:4" s="33" customFormat="1" ht="13.5" customHeight="1" x14ac:dyDescent="0.25">
      <c r="A11" s="167" t="s">
        <v>100</v>
      </c>
      <c r="B11" s="168"/>
      <c r="C11" s="168"/>
      <c r="D11" s="169"/>
    </row>
    <row r="12" spans="1:4" ht="86.25" customHeight="1" x14ac:dyDescent="0.25">
      <c r="A12" s="31" t="s">
        <v>25</v>
      </c>
      <c r="B12" s="30" t="s">
        <v>111</v>
      </c>
      <c r="C12" s="84" t="s">
        <v>91</v>
      </c>
      <c r="D12" s="29"/>
    </row>
    <row r="13" spans="1:4" s="33" customFormat="1" ht="225" customHeight="1" x14ac:dyDescent="0.25">
      <c r="A13" s="26" t="s">
        <v>98</v>
      </c>
      <c r="B13" s="84" t="s">
        <v>112</v>
      </c>
      <c r="C13" s="84" t="s">
        <v>93</v>
      </c>
      <c r="D13" s="77" t="s">
        <v>86</v>
      </c>
    </row>
    <row r="14" spans="1:4" ht="14.25" customHeight="1" x14ac:dyDescent="0.25">
      <c r="A14" s="161" t="s">
        <v>99</v>
      </c>
      <c r="B14" s="162"/>
      <c r="C14" s="162"/>
      <c r="D14" s="163"/>
    </row>
    <row r="15" spans="1:4" s="33" customFormat="1" ht="12.75" customHeight="1" x14ac:dyDescent="0.25">
      <c r="A15" s="158" t="s">
        <v>101</v>
      </c>
      <c r="B15" s="159"/>
      <c r="C15" s="159"/>
      <c r="D15" s="160"/>
    </row>
    <row r="16" spans="1:4" s="33" customFormat="1" ht="12.75" customHeight="1" x14ac:dyDescent="0.25">
      <c r="A16" s="161" t="s">
        <v>102</v>
      </c>
      <c r="B16" s="162"/>
      <c r="C16" s="162"/>
      <c r="D16" s="163"/>
    </row>
    <row r="17" spans="1:4" ht="58.5" customHeight="1" x14ac:dyDescent="0.25">
      <c r="A17" s="28" t="s">
        <v>81</v>
      </c>
      <c r="B17" s="29" t="s">
        <v>113</v>
      </c>
      <c r="C17" s="84" t="s">
        <v>94</v>
      </c>
      <c r="D17" s="29"/>
    </row>
  </sheetData>
  <mergeCells count="9">
    <mergeCell ref="A15:D15"/>
    <mergeCell ref="A16:D16"/>
    <mergeCell ref="A6:D6"/>
    <mergeCell ref="A7:D7"/>
    <mergeCell ref="A2:D2"/>
    <mergeCell ref="A14:D14"/>
    <mergeCell ref="A10:D10"/>
    <mergeCell ref="A11:D11"/>
    <mergeCell ref="A9:D9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workbookViewId="0">
      <selection activeCell="E16" sqref="E16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1" max="12" width="9.140625" style="33"/>
    <col min="13" max="13" width="12" customWidth="1"/>
    <col min="14" max="14" width="10.85546875" customWidth="1"/>
  </cols>
  <sheetData>
    <row r="1" spans="1:14" ht="15.75" x14ac:dyDescent="0.25">
      <c r="A1" s="173" t="s">
        <v>27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</row>
    <row r="2" spans="1:14" ht="15.75" x14ac:dyDescent="0.25">
      <c r="A2" s="174" t="s">
        <v>28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</row>
    <row r="3" spans="1:14" ht="47.25" customHeight="1" x14ac:dyDescent="0.25">
      <c r="A3" s="175" t="s">
        <v>108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</row>
    <row r="4" spans="1:14" ht="15.75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65"/>
      <c r="L4" s="65"/>
      <c r="M4" s="34"/>
      <c r="N4" s="34"/>
    </row>
    <row r="5" spans="1:14" ht="15.75" x14ac:dyDescent="0.25">
      <c r="A5" s="176" t="s">
        <v>29</v>
      </c>
      <c r="B5" s="176" t="s">
        <v>30</v>
      </c>
      <c r="C5" s="176" t="s">
        <v>31</v>
      </c>
      <c r="D5" s="176" t="s">
        <v>32</v>
      </c>
      <c r="E5" s="176" t="s">
        <v>33</v>
      </c>
      <c r="F5" s="176" t="s">
        <v>109</v>
      </c>
      <c r="G5" s="176" t="s">
        <v>34</v>
      </c>
      <c r="H5" s="179" t="s">
        <v>35</v>
      </c>
      <c r="I5" s="179"/>
      <c r="J5" s="179"/>
      <c r="K5" s="179"/>
      <c r="L5" s="179"/>
      <c r="M5" s="176" t="s">
        <v>36</v>
      </c>
      <c r="N5" s="176" t="s">
        <v>37</v>
      </c>
    </row>
    <row r="6" spans="1:14" ht="15.75" x14ac:dyDescent="0.25">
      <c r="A6" s="177"/>
      <c r="B6" s="177"/>
      <c r="C6" s="177"/>
      <c r="D6" s="177"/>
      <c r="E6" s="177"/>
      <c r="F6" s="177"/>
      <c r="G6" s="177"/>
      <c r="H6" s="179" t="s">
        <v>2</v>
      </c>
      <c r="I6" s="179" t="s">
        <v>3</v>
      </c>
      <c r="J6" s="179"/>
      <c r="K6" s="179"/>
      <c r="L6" s="179"/>
      <c r="M6" s="177"/>
      <c r="N6" s="177"/>
    </row>
    <row r="7" spans="1:14" ht="31.5" x14ac:dyDescent="0.25">
      <c r="A7" s="178"/>
      <c r="B7" s="178"/>
      <c r="C7" s="178"/>
      <c r="D7" s="178"/>
      <c r="E7" s="178"/>
      <c r="F7" s="178"/>
      <c r="G7" s="178"/>
      <c r="H7" s="179"/>
      <c r="I7" s="35" t="s">
        <v>38</v>
      </c>
      <c r="J7" s="35" t="s">
        <v>39</v>
      </c>
      <c r="K7" s="89" t="s">
        <v>40</v>
      </c>
      <c r="L7" s="91" t="s">
        <v>105</v>
      </c>
      <c r="M7" s="178"/>
      <c r="N7" s="178"/>
    </row>
    <row r="8" spans="1:14" x14ac:dyDescent="0.25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  <c r="G8" s="36">
        <v>7</v>
      </c>
      <c r="H8" s="36">
        <v>8</v>
      </c>
      <c r="I8" s="36">
        <v>9</v>
      </c>
      <c r="J8" s="36">
        <v>10</v>
      </c>
      <c r="K8" s="67">
        <v>11</v>
      </c>
      <c r="L8" s="67">
        <v>12</v>
      </c>
      <c r="M8" s="36">
        <v>13</v>
      </c>
      <c r="N8" s="36">
        <v>14</v>
      </c>
    </row>
    <row r="9" spans="1:14" ht="15.75" x14ac:dyDescent="0.25">
      <c r="A9" s="37"/>
      <c r="B9" s="38"/>
      <c r="C9" s="39"/>
      <c r="D9" s="39"/>
      <c r="E9" s="40"/>
      <c r="F9" s="39"/>
      <c r="G9" s="39"/>
      <c r="H9" s="41"/>
      <c r="I9" s="41"/>
      <c r="J9" s="42"/>
      <c r="K9" s="69"/>
      <c r="L9" s="69"/>
      <c r="M9" s="39"/>
      <c r="N9" s="43"/>
    </row>
    <row r="10" spans="1:14" ht="15.75" x14ac:dyDescent="0.25">
      <c r="A10" s="37"/>
      <c r="B10" s="38"/>
      <c r="C10" s="39"/>
      <c r="D10" s="39"/>
      <c r="E10" s="39"/>
      <c r="F10" s="39"/>
      <c r="G10" s="39"/>
      <c r="H10" s="41"/>
      <c r="I10" s="41"/>
      <c r="J10" s="41"/>
      <c r="K10" s="68"/>
      <c r="L10" s="68"/>
      <c r="M10" s="39"/>
      <c r="N10" s="43"/>
    </row>
    <row r="11" spans="1:14" ht="15.75" x14ac:dyDescent="0.25">
      <c r="A11" s="44"/>
      <c r="B11" s="45"/>
      <c r="C11" s="41"/>
      <c r="D11" s="41"/>
      <c r="E11" s="41"/>
      <c r="F11" s="41"/>
      <c r="G11" s="41"/>
      <c r="H11" s="41"/>
      <c r="I11" s="41"/>
      <c r="J11" s="41"/>
      <c r="K11" s="68"/>
      <c r="L11" s="68"/>
      <c r="M11" s="41"/>
      <c r="N11" s="43"/>
    </row>
  </sheetData>
  <mergeCells count="15"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</mergeCells>
  <pageMargins left="0.7" right="0.7" top="0.75" bottom="0.75" header="0.3" footer="0.3"/>
  <pageSetup paperSize="9" scale="8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E20" sqref="E20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73" t="s">
        <v>41</v>
      </c>
      <c r="B1" s="173"/>
      <c r="C1" s="173"/>
      <c r="D1" s="173"/>
      <c r="E1" s="173"/>
      <c r="F1" s="173"/>
      <c r="G1" s="173"/>
    </row>
    <row r="2" spans="1:7" ht="15.75" x14ac:dyDescent="0.25">
      <c r="A2" s="174" t="s">
        <v>42</v>
      </c>
      <c r="B2" s="174"/>
      <c r="C2" s="174"/>
      <c r="D2" s="174"/>
      <c r="E2" s="174"/>
      <c r="F2" s="174"/>
      <c r="G2" s="174"/>
    </row>
    <row r="3" spans="1:7" ht="15.75" x14ac:dyDescent="0.25">
      <c r="A3" s="46"/>
      <c r="B3" s="46"/>
      <c r="C3" s="46"/>
      <c r="D3" s="46"/>
      <c r="E3" s="46"/>
      <c r="F3" s="46"/>
      <c r="G3" s="46"/>
    </row>
    <row r="4" spans="1:7" ht="78.75" x14ac:dyDescent="0.25">
      <c r="A4" s="55" t="s">
        <v>0</v>
      </c>
      <c r="B4" s="55" t="s">
        <v>43</v>
      </c>
      <c r="C4" s="55" t="s">
        <v>31</v>
      </c>
      <c r="D4" s="55" t="s">
        <v>44</v>
      </c>
      <c r="E4" s="55" t="s">
        <v>45</v>
      </c>
      <c r="F4" s="55" t="s">
        <v>46</v>
      </c>
      <c r="G4" s="55" t="s">
        <v>47</v>
      </c>
    </row>
    <row r="5" spans="1:7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</row>
    <row r="6" spans="1:7" ht="15.75" x14ac:dyDescent="0.25">
      <c r="A6" s="48"/>
      <c r="B6" s="49"/>
      <c r="C6" s="50"/>
      <c r="D6" s="50"/>
      <c r="E6" s="50"/>
      <c r="F6" s="50"/>
      <c r="G6" s="52"/>
    </row>
    <row r="7" spans="1:7" ht="15.75" x14ac:dyDescent="0.25">
      <c r="A7" s="48"/>
      <c r="B7" s="49"/>
      <c r="C7" s="50"/>
      <c r="D7" s="50"/>
      <c r="E7" s="50"/>
      <c r="F7" s="50"/>
      <c r="G7" s="52"/>
    </row>
    <row r="8" spans="1:7" ht="15.75" x14ac:dyDescent="0.25">
      <c r="A8" s="53"/>
      <c r="B8" s="54"/>
      <c r="C8" s="51"/>
      <c r="D8" s="51"/>
      <c r="E8" s="51"/>
      <c r="F8" s="51"/>
      <c r="G8" s="52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60" zoomScaleNormal="100" workbookViewId="0">
      <selection activeCell="G27" sqref="G27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73" t="s">
        <v>26</v>
      </c>
      <c r="B1" s="173"/>
      <c r="C1" s="173"/>
      <c r="D1" s="173"/>
    </row>
    <row r="2" spans="1:4" ht="15.75" x14ac:dyDescent="0.25">
      <c r="A2" s="174" t="s">
        <v>48</v>
      </c>
      <c r="B2" s="174"/>
      <c r="C2" s="174"/>
      <c r="D2" s="174"/>
    </row>
    <row r="3" spans="1:4" ht="35.25" customHeight="1" x14ac:dyDescent="0.25">
      <c r="A3" s="180" t="s">
        <v>49</v>
      </c>
      <c r="B3" s="180"/>
      <c r="C3" s="180"/>
      <c r="D3" s="180"/>
    </row>
    <row r="4" spans="1:4" ht="15.75" x14ac:dyDescent="0.25">
      <c r="A4" s="174" t="s">
        <v>50</v>
      </c>
      <c r="B4" s="174"/>
      <c r="C4" s="174"/>
      <c r="D4" s="174"/>
    </row>
    <row r="5" spans="1:4" ht="15.75" x14ac:dyDescent="0.25">
      <c r="A5" s="56"/>
      <c r="B5" s="56"/>
      <c r="C5" s="56"/>
      <c r="D5" s="56"/>
    </row>
    <row r="6" spans="1:4" ht="111" customHeight="1" x14ac:dyDescent="0.25">
      <c r="A6" s="64" t="s">
        <v>0</v>
      </c>
      <c r="B6" s="64" t="s">
        <v>51</v>
      </c>
      <c r="C6" s="64" t="s">
        <v>52</v>
      </c>
      <c r="D6" s="64" t="s">
        <v>53</v>
      </c>
    </row>
    <row r="7" spans="1:4" x14ac:dyDescent="0.25">
      <c r="A7" s="57">
        <v>1</v>
      </c>
      <c r="B7" s="57">
        <v>2</v>
      </c>
      <c r="C7" s="57">
        <v>3</v>
      </c>
      <c r="D7" s="57">
        <v>4</v>
      </c>
    </row>
    <row r="8" spans="1:4" ht="15.75" x14ac:dyDescent="0.25">
      <c r="A8" s="58"/>
      <c r="B8" s="59"/>
      <c r="C8" s="60"/>
      <c r="D8" s="60"/>
    </row>
    <row r="9" spans="1:4" ht="15.75" x14ac:dyDescent="0.25">
      <c r="A9" s="58"/>
      <c r="B9" s="59"/>
      <c r="C9" s="60"/>
      <c r="D9" s="60"/>
    </row>
    <row r="10" spans="1:4" ht="15.75" x14ac:dyDescent="0.25">
      <c r="A10" s="62"/>
      <c r="B10" s="63"/>
      <c r="C10" s="61"/>
      <c r="D10" s="61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J47" sqref="J47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73" t="s">
        <v>54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0" ht="15.75" x14ac:dyDescent="0.25">
      <c r="A2" s="174" t="s">
        <v>55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0" ht="22.5" customHeight="1" x14ac:dyDescent="0.25">
      <c r="A3" s="175" t="s">
        <v>56</v>
      </c>
      <c r="B3" s="175"/>
      <c r="C3" s="175"/>
      <c r="D3" s="175"/>
      <c r="E3" s="175"/>
      <c r="F3" s="175"/>
      <c r="G3" s="175"/>
      <c r="H3" s="175"/>
      <c r="I3" s="175"/>
      <c r="J3" s="175"/>
    </row>
    <row r="4" spans="1:10" ht="15.75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</row>
    <row r="5" spans="1:10" ht="15.75" x14ac:dyDescent="0.25">
      <c r="A5" s="176" t="s">
        <v>0</v>
      </c>
      <c r="B5" s="176" t="s">
        <v>57</v>
      </c>
      <c r="C5" s="176" t="s">
        <v>58</v>
      </c>
      <c r="D5" s="176" t="s">
        <v>59</v>
      </c>
      <c r="E5" s="176" t="s">
        <v>60</v>
      </c>
      <c r="F5" s="179" t="s">
        <v>61</v>
      </c>
      <c r="G5" s="179"/>
      <c r="H5" s="179"/>
      <c r="I5" s="179"/>
      <c r="J5" s="179"/>
    </row>
    <row r="6" spans="1:10" ht="15.75" x14ac:dyDescent="0.25">
      <c r="A6" s="177"/>
      <c r="B6" s="177"/>
      <c r="C6" s="177"/>
      <c r="D6" s="177"/>
      <c r="E6" s="177"/>
      <c r="F6" s="179" t="s">
        <v>2</v>
      </c>
      <c r="G6" s="179" t="s">
        <v>3</v>
      </c>
      <c r="H6" s="179"/>
      <c r="I6" s="179"/>
      <c r="J6" s="179"/>
    </row>
    <row r="7" spans="1:10" ht="31.5" x14ac:dyDescent="0.25">
      <c r="A7" s="178"/>
      <c r="B7" s="178"/>
      <c r="C7" s="178"/>
      <c r="D7" s="178"/>
      <c r="E7" s="178"/>
      <c r="F7" s="179"/>
      <c r="G7" s="66" t="s">
        <v>62</v>
      </c>
      <c r="H7" s="66" t="s">
        <v>62</v>
      </c>
      <c r="I7" s="66" t="s">
        <v>62</v>
      </c>
      <c r="J7" s="66" t="s">
        <v>63</v>
      </c>
    </row>
    <row r="8" spans="1:10" x14ac:dyDescent="0.25">
      <c r="A8" s="67">
        <v>1</v>
      </c>
      <c r="B8" s="67">
        <v>2</v>
      </c>
      <c r="C8" s="67">
        <v>3</v>
      </c>
      <c r="D8" s="67">
        <v>4</v>
      </c>
      <c r="E8" s="67">
        <v>5</v>
      </c>
      <c r="F8" s="67">
        <v>6</v>
      </c>
      <c r="G8" s="67">
        <v>7</v>
      </c>
      <c r="H8" s="67">
        <v>8</v>
      </c>
      <c r="I8" s="67">
        <v>9</v>
      </c>
      <c r="J8" s="67">
        <v>10</v>
      </c>
    </row>
    <row r="9" spans="1:10" ht="15.75" x14ac:dyDescent="0.25">
      <c r="A9" s="70"/>
      <c r="B9" s="71"/>
      <c r="C9" s="68"/>
      <c r="D9" s="68"/>
      <c r="E9" s="69"/>
      <c r="F9" s="68"/>
      <c r="G9" s="68"/>
      <c r="H9" s="69"/>
      <c r="I9" s="69"/>
      <c r="J9" s="69"/>
    </row>
    <row r="10" spans="1:10" ht="15.75" x14ac:dyDescent="0.25">
      <c r="A10" s="70"/>
      <c r="B10" s="71"/>
      <c r="C10" s="68"/>
      <c r="D10" s="68"/>
      <c r="E10" s="68"/>
      <c r="F10" s="68"/>
      <c r="G10" s="68"/>
      <c r="H10" s="68"/>
      <c r="I10" s="68"/>
      <c r="J10" s="68"/>
    </row>
    <row r="11" spans="1:10" ht="15.75" x14ac:dyDescent="0.25">
      <c r="A11" s="70"/>
      <c r="B11" s="71"/>
      <c r="C11" s="68"/>
      <c r="D11" s="68"/>
      <c r="E11" s="68"/>
      <c r="F11" s="68"/>
      <c r="G11" s="68"/>
      <c r="H11" s="68"/>
      <c r="I11" s="68"/>
      <c r="J11" s="68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"/>
  <sheetViews>
    <sheetView view="pageBreakPreview" zoomScale="80" zoomScaleNormal="80" zoomScaleSheetLayoutView="80" workbookViewId="0">
      <selection activeCell="A2" sqref="A2:L3"/>
    </sheetView>
  </sheetViews>
  <sheetFormatPr defaultRowHeight="15" x14ac:dyDescent="0.25"/>
  <cols>
    <col min="1" max="1" width="5.85546875" customWidth="1"/>
    <col min="2" max="2" width="32.7109375" customWidth="1"/>
    <col min="3" max="3" width="14.28515625" customWidth="1"/>
    <col min="10" max="10" width="9.140625" style="33"/>
    <col min="12" max="12" width="15" customWidth="1"/>
  </cols>
  <sheetData>
    <row r="1" spans="1:12" x14ac:dyDescent="0.2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6" t="s">
        <v>64</v>
      </c>
    </row>
    <row r="2" spans="1:12" x14ac:dyDescent="0.25">
      <c r="A2" s="182" t="s">
        <v>65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</row>
    <row r="3" spans="1:12" x14ac:dyDescent="0.25">
      <c r="A3" s="182"/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</row>
    <row r="4" spans="1:12" x14ac:dyDescent="0.25">
      <c r="A4" s="72"/>
      <c r="B4" s="75"/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15" customHeight="1" x14ac:dyDescent="0.25">
      <c r="A5" s="181" t="s">
        <v>66</v>
      </c>
      <c r="B5" s="181" t="s">
        <v>76</v>
      </c>
      <c r="C5" s="181" t="s">
        <v>67</v>
      </c>
      <c r="D5" s="181" t="s">
        <v>68</v>
      </c>
      <c r="E5" s="181"/>
      <c r="F5" s="181"/>
      <c r="G5" s="181"/>
      <c r="H5" s="181"/>
      <c r="I5" s="181"/>
      <c r="J5" s="181"/>
      <c r="K5" s="181"/>
      <c r="L5" s="183" t="s">
        <v>69</v>
      </c>
    </row>
    <row r="6" spans="1:12" ht="103.5" customHeight="1" x14ac:dyDescent="0.25">
      <c r="A6" s="181"/>
      <c r="B6" s="181"/>
      <c r="C6" s="181"/>
      <c r="D6" s="73" t="s">
        <v>70</v>
      </c>
      <c r="E6" s="73" t="s">
        <v>71</v>
      </c>
      <c r="F6" s="73" t="s">
        <v>72</v>
      </c>
      <c r="G6" s="73" t="s">
        <v>73</v>
      </c>
      <c r="H6" s="73" t="s">
        <v>74</v>
      </c>
      <c r="I6" s="73" t="s">
        <v>75</v>
      </c>
      <c r="J6" s="90" t="s">
        <v>106</v>
      </c>
      <c r="K6" s="73" t="s">
        <v>107</v>
      </c>
      <c r="L6" s="184"/>
    </row>
    <row r="7" spans="1:12" x14ac:dyDescent="0.25">
      <c r="A7" s="85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86">
        <v>9</v>
      </c>
      <c r="J7" s="86">
        <v>10</v>
      </c>
      <c r="K7" s="85">
        <v>11</v>
      </c>
      <c r="L7" s="74">
        <v>12</v>
      </c>
    </row>
    <row r="8" spans="1:12" ht="38.25" customHeight="1" x14ac:dyDescent="0.25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</row>
    <row r="9" spans="1:12" ht="36.75" customHeight="1" x14ac:dyDescent="0.25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</row>
    <row r="10" spans="1:12" s="33" customFormat="1" ht="65.25" customHeight="1" x14ac:dyDescent="0.25"/>
    <row r="11" spans="1:12" s="33" customFormat="1" ht="52.5" customHeight="1" x14ac:dyDescent="0.25"/>
    <row r="12" spans="1:12" s="33" customFormat="1" ht="61.5" customHeight="1" x14ac:dyDescent="0.25"/>
    <row r="13" spans="1:12" ht="53.25" customHeight="1" x14ac:dyDescent="0.25"/>
  </sheetData>
  <mergeCells count="6">
    <mergeCell ref="D5:K5"/>
    <mergeCell ref="A2:L3"/>
    <mergeCell ref="L5:L6"/>
    <mergeCell ref="A5:A6"/>
    <mergeCell ref="B5:B6"/>
    <mergeCell ref="C5:C6"/>
  </mergeCells>
  <pageMargins left="0.7" right="0.7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2023-11-13T09:04:03Z</dcterms:modified>
</cp:coreProperties>
</file>