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2'!$A$7:$P$90</definedName>
    <definedName name="Print_Area" localSheetId="0">'Таблица 2'!$A$2:$M$90</definedName>
    <definedName name="Print_Area" localSheetId="1">'Таблица 3'!$A$1:$D$15</definedName>
    <definedName name="Print_Titles" localSheetId="0">'Таблица 2'!$4:$7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2" l="1"/>
  <c r="J13" i="2"/>
  <c r="J12" i="2" l="1"/>
  <c r="M13" i="2" l="1"/>
  <c r="J23" i="2" l="1"/>
  <c r="L13" i="2"/>
  <c r="L12" i="2" l="1"/>
  <c r="K13" i="2" l="1"/>
  <c r="K12" i="2"/>
  <c r="I12" i="2" l="1"/>
  <c r="L19" i="2" l="1"/>
  <c r="M19" i="2" s="1"/>
  <c r="M31" i="2" s="1"/>
  <c r="K19" i="2"/>
  <c r="L18" i="2" l="1"/>
  <c r="L30" i="2" s="1"/>
  <c r="L49" i="2" s="1"/>
  <c r="L62" i="2" s="1"/>
  <c r="K18" i="2"/>
  <c r="J18" i="2"/>
  <c r="L23" i="2"/>
  <c r="L81" i="2" s="1"/>
  <c r="K23" i="2"/>
  <c r="L22" i="2"/>
  <c r="K22" i="2"/>
  <c r="J22" i="2"/>
  <c r="L82" i="2"/>
  <c r="M30" i="2"/>
  <c r="L90" i="2"/>
  <c r="L89" i="2"/>
  <c r="L87" i="2"/>
  <c r="L86" i="2"/>
  <c r="L84" i="2"/>
  <c r="L83" i="2"/>
  <c r="L80" i="2"/>
  <c r="L66" i="2"/>
  <c r="L53" i="2"/>
  <c r="L45" i="2"/>
  <c r="L44" i="2"/>
  <c r="L43" i="2"/>
  <c r="L42" i="2"/>
  <c r="L41" i="2"/>
  <c r="L34" i="2"/>
  <c r="L32" i="2"/>
  <c r="L31" i="2"/>
  <c r="L28" i="2"/>
  <c r="L47" i="2" s="1"/>
  <c r="L21" i="2"/>
  <c r="L9" i="2"/>
  <c r="L15" i="2" l="1"/>
  <c r="L51" i="2"/>
  <c r="L40" i="2"/>
  <c r="L88" i="2"/>
  <c r="L85" i="2" s="1"/>
  <c r="L29" i="2"/>
  <c r="L48" i="2" s="1"/>
  <c r="L61" i="2" s="1"/>
  <c r="L79" i="2"/>
  <c r="L77" i="2"/>
  <c r="L64" i="2"/>
  <c r="L73" i="2"/>
  <c r="L60" i="2"/>
  <c r="L50" i="2"/>
  <c r="L75" i="2"/>
  <c r="I29" i="2"/>
  <c r="L74" i="2" l="1"/>
  <c r="L46" i="2"/>
  <c r="L27" i="2"/>
  <c r="L63" i="2"/>
  <c r="L59" i="2" s="1"/>
  <c r="L76" i="2"/>
  <c r="L72" i="2" s="1"/>
  <c r="I13" i="2" l="1"/>
  <c r="I19" i="2" l="1"/>
  <c r="I31" i="2" s="1"/>
  <c r="I18" i="2"/>
  <c r="I30" i="2" s="1"/>
  <c r="I38" i="2" l="1"/>
  <c r="M83" i="2" l="1"/>
  <c r="E58" i="2" l="1"/>
  <c r="E57" i="2"/>
  <c r="E56" i="2"/>
  <c r="E55" i="2"/>
  <c r="E54" i="2"/>
  <c r="M53" i="2"/>
  <c r="K53" i="2"/>
  <c r="J53" i="2"/>
  <c r="I53" i="2"/>
  <c r="H53" i="2"/>
  <c r="G53" i="2"/>
  <c r="F53" i="2"/>
  <c r="E53" i="2" l="1"/>
  <c r="H13" i="2"/>
  <c r="H19" i="2"/>
  <c r="H38" i="2"/>
  <c r="H22" i="2"/>
  <c r="H11" i="2"/>
  <c r="H12" i="2" l="1"/>
  <c r="H89" i="2" l="1"/>
  <c r="H83" i="2"/>
  <c r="H23" i="2" l="1"/>
  <c r="G11" i="2" l="1"/>
  <c r="J29" i="2" l="1"/>
  <c r="H29" i="2"/>
  <c r="G14" i="2" l="1"/>
  <c r="F38" i="2" l="1"/>
  <c r="F19" i="2"/>
  <c r="F13" i="2"/>
  <c r="G28" i="2" l="1"/>
  <c r="F20" i="2" l="1"/>
  <c r="F14" i="2"/>
  <c r="H9" i="2" l="1"/>
  <c r="F25" i="2" l="1"/>
  <c r="F31" i="2" s="1"/>
  <c r="F32" i="2" l="1"/>
  <c r="G32" i="2" l="1"/>
  <c r="F28" i="2"/>
  <c r="F86" i="2" l="1"/>
  <c r="I81" i="2"/>
  <c r="J81" i="2"/>
  <c r="K81" i="2"/>
  <c r="M81" i="2"/>
  <c r="F82" i="2"/>
  <c r="G82" i="2"/>
  <c r="H82" i="2"/>
  <c r="I82" i="2"/>
  <c r="J82" i="2"/>
  <c r="K82" i="2"/>
  <c r="M82" i="2"/>
  <c r="I83" i="2"/>
  <c r="J83" i="2"/>
  <c r="K83" i="2"/>
  <c r="F84" i="2"/>
  <c r="G84" i="2"/>
  <c r="H84" i="2"/>
  <c r="I84" i="2"/>
  <c r="J84" i="2"/>
  <c r="K84" i="2"/>
  <c r="M84" i="2"/>
  <c r="G80" i="2"/>
  <c r="H80" i="2"/>
  <c r="I80" i="2"/>
  <c r="J80" i="2"/>
  <c r="K80" i="2"/>
  <c r="M80" i="2"/>
  <c r="F80" i="2"/>
  <c r="E80" i="2" l="1"/>
  <c r="E82" i="2"/>
  <c r="E84" i="2"/>
  <c r="M79" i="2"/>
  <c r="J79" i="2"/>
  <c r="I79" i="2"/>
  <c r="K79" i="2"/>
  <c r="F87" i="2"/>
  <c r="G87" i="2"/>
  <c r="H87" i="2"/>
  <c r="I87" i="2"/>
  <c r="J87" i="2"/>
  <c r="K87" i="2"/>
  <c r="M87" i="2"/>
  <c r="F88" i="2"/>
  <c r="G88" i="2"/>
  <c r="H88" i="2"/>
  <c r="I88" i="2"/>
  <c r="J88" i="2"/>
  <c r="K88" i="2"/>
  <c r="M88" i="2"/>
  <c r="G89" i="2"/>
  <c r="I89" i="2"/>
  <c r="J89" i="2"/>
  <c r="K89" i="2"/>
  <c r="M89" i="2"/>
  <c r="F90" i="2"/>
  <c r="G90" i="2"/>
  <c r="H90" i="2"/>
  <c r="I90" i="2"/>
  <c r="J90" i="2"/>
  <c r="K90" i="2"/>
  <c r="M90" i="2"/>
  <c r="G86" i="2"/>
  <c r="H86" i="2"/>
  <c r="I86" i="2"/>
  <c r="J86" i="2"/>
  <c r="K86" i="2"/>
  <c r="M86" i="2"/>
  <c r="E86" i="2" l="1"/>
  <c r="E88" i="2"/>
  <c r="E87" i="2"/>
  <c r="E90" i="2"/>
  <c r="K85" i="2"/>
  <c r="J85" i="2"/>
  <c r="I85" i="2"/>
  <c r="M85" i="2"/>
  <c r="H85" i="2"/>
  <c r="G85" i="2"/>
  <c r="F89" i="2" l="1"/>
  <c r="E89" i="2" s="1"/>
  <c r="F85" i="2" l="1"/>
  <c r="E85" i="2" s="1"/>
  <c r="F11" i="2" l="1"/>
  <c r="F81" i="2" l="1"/>
  <c r="F9" i="2"/>
  <c r="G81" i="2"/>
  <c r="H81" i="2"/>
  <c r="F83" i="2"/>
  <c r="G29" i="2"/>
  <c r="E81" i="2" l="1"/>
  <c r="G83" i="2"/>
  <c r="G79" i="2" s="1"/>
  <c r="G31" i="2"/>
  <c r="H79" i="2"/>
  <c r="F79" i="2"/>
  <c r="G9" i="2"/>
  <c r="G45" i="2"/>
  <c r="G51" i="2" s="1"/>
  <c r="G64" i="2" s="1"/>
  <c r="H45" i="2"/>
  <c r="I45" i="2"/>
  <c r="J45" i="2"/>
  <c r="K45" i="2"/>
  <c r="M45" i="2"/>
  <c r="F45" i="2"/>
  <c r="F51" i="2" s="1"/>
  <c r="F64" i="2" s="1"/>
  <c r="G44" i="2"/>
  <c r="H44" i="2"/>
  <c r="I44" i="2"/>
  <c r="I50" i="2" s="1"/>
  <c r="J44" i="2"/>
  <c r="K44" i="2"/>
  <c r="M44" i="2"/>
  <c r="M50" i="2" s="1"/>
  <c r="F44" i="2"/>
  <c r="F50" i="2" s="1"/>
  <c r="G43" i="2"/>
  <c r="H43" i="2"/>
  <c r="I43" i="2"/>
  <c r="J43" i="2"/>
  <c r="K43" i="2"/>
  <c r="M43" i="2"/>
  <c r="F43" i="2"/>
  <c r="G42" i="2"/>
  <c r="H42" i="2"/>
  <c r="I42" i="2"/>
  <c r="J42" i="2"/>
  <c r="K42" i="2"/>
  <c r="M42" i="2"/>
  <c r="F42" i="2"/>
  <c r="G41" i="2"/>
  <c r="H41" i="2"/>
  <c r="I41" i="2"/>
  <c r="J41" i="2"/>
  <c r="K41" i="2"/>
  <c r="M41" i="2"/>
  <c r="F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F76" i="2" l="1"/>
  <c r="F63" i="2"/>
  <c r="F40" i="2"/>
  <c r="E83" i="2"/>
  <c r="E79" i="2"/>
  <c r="J66" i="2"/>
  <c r="K66" i="2"/>
  <c r="M66" i="2"/>
  <c r="J34" i="2"/>
  <c r="K34" i="2"/>
  <c r="M34" i="2"/>
  <c r="J28" i="2"/>
  <c r="K28" i="2"/>
  <c r="M28" i="2"/>
  <c r="J48" i="2"/>
  <c r="K29" i="2"/>
  <c r="K48" i="2" s="1"/>
  <c r="M29" i="2"/>
  <c r="M48" i="2" s="1"/>
  <c r="J30" i="2"/>
  <c r="J49" i="2" s="1"/>
  <c r="K30" i="2"/>
  <c r="K49" i="2" s="1"/>
  <c r="M49" i="2"/>
  <c r="J31" i="2"/>
  <c r="J50" i="2" s="1"/>
  <c r="K31" i="2"/>
  <c r="K50" i="2" s="1"/>
  <c r="M63" i="2"/>
  <c r="J32" i="2"/>
  <c r="J51" i="2" s="1"/>
  <c r="K32" i="2"/>
  <c r="K51" i="2" s="1"/>
  <c r="M32" i="2"/>
  <c r="M51" i="2" s="1"/>
  <c r="J21" i="2"/>
  <c r="K21" i="2"/>
  <c r="M21" i="2"/>
  <c r="J15" i="2"/>
  <c r="K15" i="2"/>
  <c r="M15" i="2"/>
  <c r="J9" i="2"/>
  <c r="K9" i="2"/>
  <c r="M9" i="2"/>
  <c r="J63" i="2" l="1"/>
  <c r="K75" i="2"/>
  <c r="K62" i="2"/>
  <c r="J74" i="2"/>
  <c r="J61" i="2"/>
  <c r="M77" i="2"/>
  <c r="M64" i="2"/>
  <c r="J75" i="2"/>
  <c r="J62" i="2"/>
  <c r="K77" i="2"/>
  <c r="K64" i="2"/>
  <c r="M74" i="2"/>
  <c r="M61" i="2"/>
  <c r="J77" i="2"/>
  <c r="J64" i="2"/>
  <c r="M75" i="2"/>
  <c r="M62" i="2"/>
  <c r="K74" i="2"/>
  <c r="K61" i="2"/>
  <c r="K76" i="2"/>
  <c r="K63" i="2"/>
  <c r="M76" i="2"/>
  <c r="J76" i="2"/>
  <c r="M47" i="2"/>
  <c r="M27" i="2"/>
  <c r="K47" i="2"/>
  <c r="K27" i="2"/>
  <c r="J47" i="2"/>
  <c r="J27" i="2"/>
  <c r="J40" i="2"/>
  <c r="K40" i="2"/>
  <c r="M40" i="2"/>
  <c r="K73" i="2" l="1"/>
  <c r="K72" i="2" s="1"/>
  <c r="K60" i="2"/>
  <c r="K59" i="2" s="1"/>
  <c r="J73" i="2"/>
  <c r="J72" i="2" s="1"/>
  <c r="J60" i="2"/>
  <c r="J59" i="2" s="1"/>
  <c r="M73" i="2"/>
  <c r="M72" i="2" s="1"/>
  <c r="M60" i="2"/>
  <c r="M59" i="2" s="1"/>
  <c r="M46" i="2"/>
  <c r="J46" i="2"/>
  <c r="K46" i="2"/>
  <c r="I9" i="2"/>
  <c r="G21" i="2"/>
  <c r="E46" i="2" l="1"/>
  <c r="E9" i="2"/>
  <c r="G66" i="2"/>
  <c r="H66" i="2"/>
  <c r="I66" i="2"/>
  <c r="F66" i="2"/>
  <c r="E41" i="2"/>
  <c r="E42" i="2"/>
  <c r="G34" i="2"/>
  <c r="H34" i="2"/>
  <c r="I34" i="2"/>
  <c r="F34" i="2"/>
  <c r="H28" i="2"/>
  <c r="I28" i="2"/>
  <c r="F47" i="2"/>
  <c r="H15" i="2"/>
  <c r="I15" i="2"/>
  <c r="F15" i="2"/>
  <c r="H21" i="2"/>
  <c r="I21" i="2"/>
  <c r="F21" i="2"/>
  <c r="F60" i="2" l="1"/>
  <c r="G47" i="2"/>
  <c r="E34" i="2"/>
  <c r="E28" i="2"/>
  <c r="E66" i="2"/>
  <c r="E21" i="2"/>
  <c r="H47" i="2"/>
  <c r="E47" i="2" s="1"/>
  <c r="G15" i="2"/>
  <c r="E15" i="2" s="1"/>
  <c r="I47" i="2"/>
  <c r="G73" i="2" l="1"/>
  <c r="G60" i="2"/>
  <c r="I73" i="2"/>
  <c r="I60" i="2"/>
  <c r="H73" i="2"/>
  <c r="H60" i="2"/>
  <c r="F73" i="2"/>
  <c r="E60" i="2" l="1"/>
  <c r="E73" i="2"/>
  <c r="E43" i="2"/>
  <c r="E44" i="2"/>
  <c r="E45" i="2"/>
  <c r="H40" i="2" l="1"/>
  <c r="I40" i="2"/>
  <c r="G50" i="2"/>
  <c r="G40" i="2"/>
  <c r="G76" i="2" l="1"/>
  <c r="G63" i="2"/>
  <c r="E40" i="2"/>
  <c r="F30" i="2" l="1"/>
  <c r="F49" i="2" s="1"/>
  <c r="G30" i="2"/>
  <c r="H30" i="2"/>
  <c r="H49" i="2" s="1"/>
  <c r="I49" i="2"/>
  <c r="F77" i="2"/>
  <c r="H32" i="2"/>
  <c r="I32" i="2"/>
  <c r="I51" i="2" s="1"/>
  <c r="G48" i="2"/>
  <c r="F29" i="2"/>
  <c r="E49" i="2" l="1"/>
  <c r="F75" i="2"/>
  <c r="F62" i="2"/>
  <c r="G74" i="2"/>
  <c r="G61" i="2"/>
  <c r="I77" i="2"/>
  <c r="I64" i="2"/>
  <c r="H75" i="2"/>
  <c r="H62" i="2"/>
  <c r="I75" i="2"/>
  <c r="I62" i="2"/>
  <c r="I27" i="2"/>
  <c r="H51" i="2"/>
  <c r="E32" i="2"/>
  <c r="G49" i="2"/>
  <c r="G27" i="2"/>
  <c r="F48" i="2"/>
  <c r="E48" i="2" s="1"/>
  <c r="F27" i="2"/>
  <c r="E29" i="2"/>
  <c r="E30" i="2"/>
  <c r="G77" i="2"/>
  <c r="H48" i="2"/>
  <c r="I48" i="2"/>
  <c r="H31" i="2"/>
  <c r="E31" i="2" s="1"/>
  <c r="F46" i="2" l="1"/>
  <c r="F61" i="2"/>
  <c r="H77" i="2"/>
  <c r="E77" i="2" s="1"/>
  <c r="H64" i="2"/>
  <c r="E64" i="2" s="1"/>
  <c r="I74" i="2"/>
  <c r="I61" i="2"/>
  <c r="H74" i="2"/>
  <c r="H61" i="2"/>
  <c r="G75" i="2"/>
  <c r="E75" i="2" s="1"/>
  <c r="G62" i="2"/>
  <c r="G59" i="2" s="1"/>
  <c r="I76" i="2"/>
  <c r="I63" i="2"/>
  <c r="H27" i="2"/>
  <c r="E27" i="2" s="1"/>
  <c r="F74" i="2"/>
  <c r="E51" i="2"/>
  <c r="I46" i="2"/>
  <c r="G46" i="2"/>
  <c r="H50" i="2"/>
  <c r="E50" i="2" s="1"/>
  <c r="H63" i="2" l="1"/>
  <c r="E63" i="2" s="1"/>
  <c r="G72" i="2"/>
  <c r="E62" i="2"/>
  <c r="H59" i="2"/>
  <c r="E61" i="2"/>
  <c r="F59" i="2"/>
  <c r="E74" i="2"/>
  <c r="I72" i="2"/>
  <c r="I59" i="2"/>
  <c r="F72" i="2"/>
  <c r="H76" i="2"/>
  <c r="E76" i="2" s="1"/>
  <c r="H46" i="2"/>
  <c r="E59" i="2" l="1"/>
  <c r="H72" i="2"/>
  <c r="E72" i="2" s="1"/>
</calcChain>
</file>

<file path=xl/sharedStrings.xml><?xml version="1.0" encoding="utf-8"?>
<sst xmlns="http://schemas.openxmlformats.org/spreadsheetml/2006/main" count="200" uniqueCount="113">
  <si>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</si>
  <si>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</si>
  <si>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</si>
  <si>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</si>
  <si>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</si>
  <si>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</si>
  <si>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</si>
  <si>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</si>
  <si>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</si>
  <si>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</si>
  <si>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</si>
  <si>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</si>
  <si>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</si>
  <si>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</si>
  <si>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</si>
  <si>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</si>
  <si>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</si>
  <si>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</si>
  <si>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</si>
  <si>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</si>
  <si>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</si>
  <si>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</si>
  <si>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</si>
  <si>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</si>
  <si>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</si>
  <si>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</si>
  <si>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</si>
  <si>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</si>
  <si>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</si>
  <si>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</si>
  <si>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</si>
  <si>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</si>
  <si>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</si>
  <si>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</si>
  <si>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</si>
  <si>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</si>
  <si>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</si>
  <si>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</si>
  <si>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</si>
  <si>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</si>
  <si>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</si>
  <si>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</si>
  <si>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</si>
  <si>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</si>
  <si>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</si>
  <si>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</si>
  <si>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</si>
  <si>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</si>
  <si>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</si>
  <si>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</si>
  <si>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</si>
  <si>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</si>
  <si>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</si>
  <si>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</si>
  <si>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</si>
  <si>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</si>
  <si>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</si>
  <si>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</si>
  <si>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</si>
  <si>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</si>
  <si>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</si>
  <si>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</si>
  <si>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</si>
  <si>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</si>
  <si>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</si>
  <si>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</si>
  <si>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</si>
  <si>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</si>
  <si>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</si>
  <si>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</si>
  <si>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</si>
  <si>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</si>
  <si>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</si>
  <si>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</si>
  <si>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</si>
  <si>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</si>
  <si>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</si>
  <si>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</si>
  <si>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</si>
  <si>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</si>
  <si>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</si>
  <si>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</si>
  <si>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</si>
  <si>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</si>
  <si>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</si>
  <si>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</si>
  <si>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</si>
  <si>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</si>
  <si>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</si>
  <si>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</si>
  <si>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</si>
  <si>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</si>
  <si>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</si>
  <si>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</si>
  <si>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</si>
  <si>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</si>
  <si>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</si>
  <si>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</si>
  <si>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</si>
  <si>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</si>
  <si>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</si>
  <si>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</si>
  <si>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</si>
  <si>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1,4)
</t>
  </si>
  <si>
    <t>Наименование показателя</t>
  </si>
  <si>
    <t>бюджет поселения</t>
  </si>
  <si>
    <t>Таблица 2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</si>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</sst>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\ _₽_-;\-* #,##0.00000\ _₽_-;_-* &quot;-&quot;?????\ _₽_-;_-@_-"/>
    <numFmt numFmtId="170" formatCode="_-* #,##0.00000_р_._-;\-* #,##0.00000_р_._-;_-* &quot;-&quot;?_р_._-;_-@_-"/>
    <numFmt numFmtId="171" formatCode="#,##0.00000"/>
    <numFmt numFmtId="172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70" fontId="3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9" fontId="4" fillId="0" borderId="0" xfId="0" applyNumberFormat="1" applyFont="1" applyAlignment="1">
      <alignment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1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2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2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2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0" borderId="7" xfId="0" applyNumberFormat="1" applyFont="1" applyFill="1" applyBorder="1" applyAlignment="1">
      <alignment horizontal="left" vertical="center" wrapText="1"/>
    </xf>
    <xf numFmtId="166" fontId="5" fillId="0" borderId="14" xfId="0" applyNumberFormat="1" applyFont="1" applyFill="1" applyBorder="1" applyAlignment="1">
      <alignment horizontal="left" vertical="center" wrapText="1"/>
    </xf>
    <xf numFmtId="166" fontId="5" fillId="0" borderId="8" xfId="0" applyNumberFormat="1" applyFont="1" applyFill="1" applyBorder="1" applyAlignment="1">
      <alignment horizontal="left" vertical="center" wrapText="1"/>
    </xf>
    <xf numFmtId="166" fontId="5" fillId="0" borderId="10" xfId="0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166" fontId="5" fillId="0" borderId="11" xfId="0" applyNumberFormat="1" applyFont="1" applyFill="1" applyBorder="1" applyAlignment="1">
      <alignment horizontal="left" vertical="center" wrapText="1"/>
    </xf>
    <xf numFmtId="166" fontId="5" fillId="0" borderId="12" xfId="0" applyNumberFormat="1" applyFont="1" applyFill="1" applyBorder="1" applyAlignment="1">
      <alignment horizontal="left" vertical="center" wrapText="1"/>
    </xf>
    <xf numFmtId="166" fontId="5" fillId="0" borderId="15" xfId="0" applyNumberFormat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>
      <alignment horizontal="left" vertical="center" wrapText="1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4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1"/>
  <sheetViews>
    <sheetView tabSelected="1" view="pageBreakPreview" zoomScale="70" zoomScaleNormal="70" zoomScaleSheetLayoutView="70" workbookViewId="0">
      <pane ySplit="7" topLeftCell="A29" activePane="bottomLeft" state="frozen"/>
      <selection pane="bottomLeft" activeCell="J48" sqref="J4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L1" s="89"/>
      <c r="M1" s="89" t="s">
        <v>106</v>
      </c>
    </row>
    <row r="2" spans="1:13" x14ac:dyDescent="0.25">
      <c r="A2" s="155" t="s">
        <v>25</v>
      </c>
      <c r="B2" s="156"/>
      <c r="C2" s="156"/>
      <c r="D2" s="156"/>
      <c r="E2" s="156"/>
      <c r="F2" s="156"/>
      <c r="G2" s="156"/>
      <c r="H2" s="156"/>
      <c r="I2" s="156"/>
      <c r="J2" s="10"/>
      <c r="K2" s="10"/>
      <c r="L2" s="10"/>
      <c r="M2" s="10"/>
    </row>
    <row r="3" spans="1:13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  <c r="M3" s="10"/>
    </row>
    <row r="4" spans="1:13" ht="15" customHeight="1" x14ac:dyDescent="0.25">
      <c r="A4" s="157" t="s">
        <v>23</v>
      </c>
      <c r="B4" s="157" t="s">
        <v>24</v>
      </c>
      <c r="C4" s="157" t="s">
        <v>1</v>
      </c>
      <c r="D4" s="157" t="s">
        <v>7</v>
      </c>
      <c r="E4" s="95" t="s">
        <v>8</v>
      </c>
      <c r="F4" s="96"/>
      <c r="G4" s="96"/>
      <c r="H4" s="96"/>
      <c r="I4" s="96"/>
      <c r="J4" s="96"/>
      <c r="K4" s="96"/>
      <c r="L4" s="96"/>
      <c r="M4" s="96"/>
    </row>
    <row r="5" spans="1:13" x14ac:dyDescent="0.25">
      <c r="A5" s="158"/>
      <c r="B5" s="160"/>
      <c r="C5" s="158"/>
      <c r="D5" s="158"/>
      <c r="E5" s="108" t="s">
        <v>2</v>
      </c>
      <c r="F5" s="165" t="s">
        <v>3</v>
      </c>
      <c r="G5" s="165"/>
      <c r="H5" s="165"/>
      <c r="I5" s="165"/>
      <c r="J5" s="32"/>
      <c r="K5" s="32"/>
      <c r="L5" s="32"/>
      <c r="M5" s="32"/>
    </row>
    <row r="6" spans="1:13" ht="82.5" customHeight="1" x14ac:dyDescent="0.25">
      <c r="A6" s="159"/>
      <c r="B6" s="161"/>
      <c r="C6" s="159"/>
      <c r="D6" s="159"/>
      <c r="E6" s="108"/>
      <c r="F6" s="33">
        <v>2019</v>
      </c>
      <c r="G6" s="33">
        <v>2020</v>
      </c>
      <c r="H6" s="33">
        <v>2021</v>
      </c>
      <c r="I6" s="33">
        <v>2022</v>
      </c>
      <c r="J6" s="33">
        <v>2023</v>
      </c>
      <c r="K6" s="33">
        <v>2024</v>
      </c>
      <c r="L6" s="90">
        <v>2025</v>
      </c>
      <c r="M6" s="33" t="s">
        <v>107</v>
      </c>
    </row>
    <row r="7" spans="1:13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12</v>
      </c>
    </row>
    <row r="8" spans="1:13" s="5" customFormat="1" ht="41.25" customHeight="1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</row>
    <row r="9" spans="1:13" x14ac:dyDescent="0.25">
      <c r="A9" s="105" t="s">
        <v>13</v>
      </c>
      <c r="B9" s="102" t="s">
        <v>103</v>
      </c>
      <c r="C9" s="163" t="s">
        <v>19</v>
      </c>
      <c r="D9" s="17" t="s">
        <v>2</v>
      </c>
      <c r="E9" s="18">
        <f t="shared" ref="E9:E32" si="0">SUM(F9:M9)</f>
        <v>654308.36302000005</v>
      </c>
      <c r="F9" s="18">
        <f>SUM(F10:F14)</f>
        <v>48149.910350000006</v>
      </c>
      <c r="G9" s="18">
        <f>SUM(G10:G14)</f>
        <v>54312.097259999995</v>
      </c>
      <c r="H9" s="18">
        <f>SUM(H10:H14)</f>
        <v>56172.00079000002</v>
      </c>
      <c r="I9" s="18">
        <f>SUM(I10:I14)</f>
        <v>59711.600379999989</v>
      </c>
      <c r="J9" s="18">
        <f t="shared" ref="J9:M9" si="1">SUM(J10:J14)</f>
        <v>72714.747520000004</v>
      </c>
      <c r="K9" s="18">
        <f t="shared" si="1"/>
        <v>60015.30672</v>
      </c>
      <c r="L9" s="18">
        <f t="shared" ref="L9" si="2">SUM(L10:L14)</f>
        <v>59017.506719999998</v>
      </c>
      <c r="M9" s="18">
        <f t="shared" si="1"/>
        <v>244215.19328000001</v>
      </c>
    </row>
    <row r="10" spans="1:13" ht="21" customHeight="1" x14ac:dyDescent="0.25">
      <c r="A10" s="106"/>
      <c r="B10" s="103"/>
      <c r="C10" s="163"/>
      <c r="D10" s="19" t="s">
        <v>18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</row>
    <row r="11" spans="1:13" ht="21" customHeight="1" x14ac:dyDescent="0.25">
      <c r="A11" s="106"/>
      <c r="B11" s="103"/>
      <c r="C11" s="163"/>
      <c r="D11" s="19" t="s">
        <v>9</v>
      </c>
      <c r="E11" s="20">
        <f t="shared" si="0"/>
        <v>59.827550000000002</v>
      </c>
      <c r="F11" s="21">
        <f>12.65041+0.97131</f>
        <v>13.621720000000002</v>
      </c>
      <c r="G11" s="21">
        <f>14.16502+0.03524</f>
        <v>14.20026</v>
      </c>
      <c r="H11" s="21">
        <f>14.25334+17.75223</f>
        <v>32.005569999999999</v>
      </c>
      <c r="I11" s="21"/>
      <c r="J11" s="21"/>
      <c r="K11" s="21">
        <v>0</v>
      </c>
      <c r="L11" s="21">
        <v>0</v>
      </c>
      <c r="M11" s="21">
        <v>0</v>
      </c>
    </row>
    <row r="12" spans="1:13" ht="21" customHeight="1" x14ac:dyDescent="0.25">
      <c r="A12" s="106"/>
      <c r="B12" s="103"/>
      <c r="C12" s="163"/>
      <c r="D12" s="19" t="s">
        <v>14</v>
      </c>
      <c r="E12" s="20">
        <f t="shared" si="0"/>
        <v>8014.7204999999994</v>
      </c>
      <c r="F12" s="21">
        <v>0</v>
      </c>
      <c r="G12" s="21">
        <v>0</v>
      </c>
      <c r="H12" s="21">
        <f>542.0051+91.019</f>
        <v>633.02409999999998</v>
      </c>
      <c r="I12" s="21">
        <f>573.84177+294.65555+2596.387-2596.387+27-27</f>
        <v>868.49731999999995</v>
      </c>
      <c r="J12" s="21">
        <f>106+32.012+1474+445.988+722.2632-2.06412</f>
        <v>2778.1990799999999</v>
      </c>
      <c r="K12" s="21">
        <f>160+48.3+1650+497.7</f>
        <v>2356</v>
      </c>
      <c r="L12" s="21">
        <f>30+9+1030+310</f>
        <v>1379</v>
      </c>
      <c r="M12" s="21">
        <v>0</v>
      </c>
    </row>
    <row r="13" spans="1:13" ht="41.25" customHeight="1" x14ac:dyDescent="0.25">
      <c r="A13" s="106"/>
      <c r="B13" s="103"/>
      <c r="C13" s="163"/>
      <c r="D13" s="19" t="s">
        <v>105</v>
      </c>
      <c r="E13" s="20">
        <f t="shared" si="0"/>
        <v>646233.81496999995</v>
      </c>
      <c r="F13" s="21">
        <f>44851.62559-225+719.596+20+924+300+30+300+1216.06704</f>
        <v>48136.288630000003</v>
      </c>
      <c r="G13" s="21">
        <v>54297.896999999997</v>
      </c>
      <c r="H13" s="21">
        <f>44093.98085+7702.86819+1688.50162+250.28865+43.8+370.192+699.894+14.8+4.75+945.6+254.4+0.36801-0.935+0.225-138.3622-215.219-54.661-100-50-3.52</f>
        <v>55506.971120000017</v>
      </c>
      <c r="I13" s="21">
        <f>52292.661+136+178.28004+400+106.63779+1372.043-200+203-68.5+73.01394+103+1469.4937-24.374-102.575-50-34.835-45+1965.86827-471.93438+454+15.77892+1005.41271+3+2.80662-17.00555+76.331</f>
        <v>58843.103059999987</v>
      </c>
      <c r="J13" s="21">
        <f>58230.30872+125.93801-143.15199+561.72945+1.4155+20+201.9206-1.4155+1532.92178-1532.92178+300+754.094-1300-59.31204+5.59414+270+36.5997-4.34559-24.82755-137.58821+50+137.58821+62.41179+110.91175-4.7316+0.3457+10.8758-184.4173+7.558-62.41179-124.48204-25+50+198.55077+561.054+260.965+7460.83791+2742.345+9.1-22.06-20-97.812+12.96-35</f>
        <v>69936.548439999999</v>
      </c>
      <c r="K13" s="21">
        <f>57659.30672</f>
        <v>57659.30672</v>
      </c>
      <c r="L13" s="21">
        <f>58639.80672-1001.3</f>
        <v>57638.506719999998</v>
      </c>
      <c r="M13" s="21">
        <f>244215.19328</f>
        <v>244215.19328000001</v>
      </c>
    </row>
    <row r="14" spans="1:13" ht="26.25" customHeight="1" x14ac:dyDescent="0.25">
      <c r="A14" s="106"/>
      <c r="B14" s="103"/>
      <c r="C14" s="163"/>
      <c r="D14" s="19" t="s">
        <v>6</v>
      </c>
      <c r="E14" s="20">
        <f t="shared" si="0"/>
        <v>0</v>
      </c>
      <c r="F14" s="21">
        <f>2465-2465</f>
        <v>0</v>
      </c>
      <c r="G14" s="21">
        <f>11127.802-11127.802</f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</row>
    <row r="15" spans="1:13" ht="21" customHeight="1" x14ac:dyDescent="0.25">
      <c r="A15" s="106"/>
      <c r="B15" s="103"/>
      <c r="C15" s="163" t="s">
        <v>15</v>
      </c>
      <c r="D15" s="17" t="s">
        <v>2</v>
      </c>
      <c r="E15" s="18">
        <f t="shared" si="0"/>
        <v>688968.50020999997</v>
      </c>
      <c r="F15" s="18">
        <f>SUM(F16:F20)</f>
        <v>53330.825829999994</v>
      </c>
      <c r="G15" s="18">
        <f t="shared" ref="G15:M15" si="3">SUM(G16:G20)</f>
        <v>53570.84938</v>
      </c>
      <c r="H15" s="18">
        <f t="shared" si="3"/>
        <v>57773.043409999991</v>
      </c>
      <c r="I15" s="18">
        <f t="shared" si="3"/>
        <v>60876.208320000005</v>
      </c>
      <c r="J15" s="18">
        <f t="shared" si="3"/>
        <v>58734.151009999994</v>
      </c>
      <c r="K15" s="18">
        <f t="shared" si="3"/>
        <v>57349.422259999999</v>
      </c>
      <c r="L15" s="18">
        <f t="shared" ref="L15" si="4">SUM(L16:L20)</f>
        <v>57330.10226</v>
      </c>
      <c r="M15" s="18">
        <f t="shared" si="3"/>
        <v>290003.89773999999</v>
      </c>
    </row>
    <row r="16" spans="1:13" ht="24" customHeight="1" x14ac:dyDescent="0.25">
      <c r="A16" s="106"/>
      <c r="B16" s="103"/>
      <c r="C16" s="163"/>
      <c r="D16" s="19" t="s">
        <v>18</v>
      </c>
      <c r="E16" s="20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ht="24" customHeight="1" x14ac:dyDescent="0.25">
      <c r="A17" s="106"/>
      <c r="B17" s="103"/>
      <c r="C17" s="163"/>
      <c r="D17" s="19" t="s">
        <v>9</v>
      </c>
      <c r="E17" s="20">
        <f t="shared" si="0"/>
        <v>0</v>
      </c>
      <c r="F17" s="11"/>
      <c r="G17" s="21">
        <v>0</v>
      </c>
      <c r="H17" s="21">
        <v>0</v>
      </c>
      <c r="I17" s="21">
        <v>0</v>
      </c>
      <c r="J17" s="22">
        <v>0</v>
      </c>
      <c r="K17" s="22">
        <v>0</v>
      </c>
      <c r="L17" s="22">
        <v>0</v>
      </c>
      <c r="M17" s="22">
        <v>0</v>
      </c>
    </row>
    <row r="18" spans="1:13" ht="24" customHeight="1" x14ac:dyDescent="0.25">
      <c r="A18" s="106"/>
      <c r="B18" s="103"/>
      <c r="C18" s="163"/>
      <c r="D18" s="19" t="s">
        <v>14</v>
      </c>
      <c r="E18" s="20">
        <f t="shared" si="0"/>
        <v>7164.9394499999999</v>
      </c>
      <c r="F18" s="21">
        <v>0</v>
      </c>
      <c r="G18" s="21">
        <v>0</v>
      </c>
      <c r="H18" s="21">
        <v>68.265000000000001</v>
      </c>
      <c r="I18" s="21">
        <f>410.421-410.421+1359.67445+1073</f>
        <v>2432.67445</v>
      </c>
      <c r="J18" s="94">
        <f>1430+432</f>
        <v>1862</v>
      </c>
      <c r="K18" s="93">
        <f>1740+543</f>
        <v>2283</v>
      </c>
      <c r="L18" s="93">
        <f>400+119</f>
        <v>519</v>
      </c>
      <c r="M18" s="22">
        <v>0</v>
      </c>
    </row>
    <row r="19" spans="1:13" ht="41.25" customHeight="1" x14ac:dyDescent="0.25">
      <c r="A19" s="106"/>
      <c r="B19" s="103"/>
      <c r="C19" s="163"/>
      <c r="D19" s="19" t="s">
        <v>105</v>
      </c>
      <c r="E19" s="20">
        <f t="shared" si="0"/>
        <v>681803.56076000002</v>
      </c>
      <c r="F19" s="20">
        <f>49719.901+1316.31403+25+1929.39466+529+10-1111+176.46765+1000+485.80675-526.52019-223.53807</f>
        <v>53330.825829999994</v>
      </c>
      <c r="G19" s="21">
        <v>53570.84938</v>
      </c>
      <c r="H19" s="21">
        <f>49078.39024-80.65468+118.63198+3.31597+2655.57506-1100+345+11.547+60-250.28865+48.36632+48.7+351.3+599.74309+187.68908+9+4103.93303+886-118.5-41.97817+80+6.27-3.03583-3.31597-5.31641-8.11022-20.87143+582.21+156.5+4.678</f>
        <v>57704.778409999992</v>
      </c>
      <c r="I19" s="21">
        <f>56058.79256+248-892.19779+400+50.9-2875.16801-118+661.19264+203-203+2165.27764+694.44792+585-12.5+102.575+50+1131.33011+167.49723-1073+1135.71757-36.331</f>
        <v>58443.533870000007</v>
      </c>
      <c r="J19" s="31">
        <f>56123.8148+50-1264.90944+158.86312+23.44142-493.09056-50.33748-110-27.37939-248.58889-382.77639-111.41204+1532.92178+106.94383+22.21+505.63282+345-56.57223+1162.40544-27-5.34793-59.02677+4.39048-4.03672-0.35376+39.12764+434.59792-220.94331-40.41236-42.04-12.51442-36.61-169.39594+50+153.76181+78.141-80.61134-12-15-192.165-2.999-7.705-17.23473-157.05319-53.60207-1.37-1.4+150-50.11309+17.5-92.6-40</f>
        <v>56872.151009999994</v>
      </c>
      <c r="K19" s="31">
        <f>55066.42226</f>
        <v>55066.422259999999</v>
      </c>
      <c r="L19" s="31">
        <f>56811.10226</f>
        <v>56811.10226</v>
      </c>
      <c r="M19" s="31">
        <f>346815-L19</f>
        <v>290003.89773999999</v>
      </c>
    </row>
    <row r="20" spans="1:13" ht="24" customHeight="1" x14ac:dyDescent="0.25">
      <c r="A20" s="107"/>
      <c r="B20" s="104"/>
      <c r="C20" s="163"/>
      <c r="D20" s="19" t="s">
        <v>6</v>
      </c>
      <c r="E20" s="20">
        <f t="shared" si="0"/>
        <v>0</v>
      </c>
      <c r="F20" s="20">
        <f>5500-5500</f>
        <v>0</v>
      </c>
      <c r="G20" s="21"/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</row>
    <row r="21" spans="1:13" ht="24" customHeight="1" x14ac:dyDescent="0.25">
      <c r="A21" s="105" t="s">
        <v>12</v>
      </c>
      <c r="B21" s="102" t="s">
        <v>26</v>
      </c>
      <c r="C21" s="102" t="s">
        <v>19</v>
      </c>
      <c r="D21" s="17" t="s">
        <v>2</v>
      </c>
      <c r="E21" s="18">
        <f t="shared" si="0"/>
        <v>5629.4000000000005</v>
      </c>
      <c r="F21" s="18">
        <f>SUM(F22:F26)</f>
        <v>1056.78</v>
      </c>
      <c r="G21" s="18">
        <f>SUM(G22:G26)</f>
        <v>644.6</v>
      </c>
      <c r="H21" s="18">
        <f t="shared" ref="H21:M21" si="5">SUM(H22:H26)</f>
        <v>891.5200000000001</v>
      </c>
      <c r="I21" s="18">
        <f t="shared" si="5"/>
        <v>713.90000000000009</v>
      </c>
      <c r="J21" s="18">
        <f t="shared" si="5"/>
        <v>850</v>
      </c>
      <c r="K21" s="18">
        <f t="shared" si="5"/>
        <v>736.3</v>
      </c>
      <c r="L21" s="18">
        <f t="shared" ref="L21" si="6">SUM(L22:L26)</f>
        <v>736.3</v>
      </c>
      <c r="M21" s="18">
        <f t="shared" si="5"/>
        <v>0</v>
      </c>
    </row>
    <row r="22" spans="1:13" ht="24" customHeight="1" x14ac:dyDescent="0.25">
      <c r="A22" s="106"/>
      <c r="B22" s="103"/>
      <c r="C22" s="103"/>
      <c r="D22" s="19" t="s">
        <v>18</v>
      </c>
      <c r="E22" s="20">
        <f t="shared" si="0"/>
        <v>3920.2300000000005</v>
      </c>
      <c r="F22" s="20">
        <v>409.29</v>
      </c>
      <c r="G22" s="21">
        <v>515</v>
      </c>
      <c r="H22" s="21">
        <f>517.8+11.95852+3.61148+192.8+3.77</f>
        <v>729.94</v>
      </c>
      <c r="I22" s="21">
        <v>546.1</v>
      </c>
      <c r="J22" s="21">
        <f>573.3</f>
        <v>573.29999999999995</v>
      </c>
      <c r="K22" s="21">
        <f>573.3</f>
        <v>573.29999999999995</v>
      </c>
      <c r="L22" s="21">
        <f>573.3</f>
        <v>573.29999999999995</v>
      </c>
      <c r="M22" s="21">
        <v>0</v>
      </c>
    </row>
    <row r="23" spans="1:13" ht="36" customHeight="1" x14ac:dyDescent="0.25">
      <c r="A23" s="106"/>
      <c r="B23" s="103"/>
      <c r="C23" s="103"/>
      <c r="D23" s="19" t="s">
        <v>9</v>
      </c>
      <c r="E23" s="20">
        <f t="shared" si="0"/>
        <v>1235.44</v>
      </c>
      <c r="F23" s="20">
        <v>173.76</v>
      </c>
      <c r="G23" s="21">
        <v>129.6</v>
      </c>
      <c r="H23" s="21">
        <f>162.4-0.6298-0.1902</f>
        <v>161.58000000000001</v>
      </c>
      <c r="I23" s="21">
        <v>167.8</v>
      </c>
      <c r="J23" s="21">
        <f>163+113.7</f>
        <v>276.7</v>
      </c>
      <c r="K23" s="21">
        <f>163</f>
        <v>163</v>
      </c>
      <c r="L23" s="21">
        <f>163</f>
        <v>163</v>
      </c>
      <c r="M23" s="21">
        <v>0</v>
      </c>
    </row>
    <row r="24" spans="1:13" ht="24" customHeight="1" x14ac:dyDescent="0.25">
      <c r="A24" s="106"/>
      <c r="B24" s="103"/>
      <c r="C24" s="103"/>
      <c r="D24" s="19" t="s">
        <v>14</v>
      </c>
      <c r="E24" s="20">
        <f t="shared" si="0"/>
        <v>0</v>
      </c>
      <c r="F24" s="21">
        <v>0</v>
      </c>
      <c r="G24" s="21">
        <v>0</v>
      </c>
      <c r="H24" s="21"/>
      <c r="I24" s="21">
        <v>0</v>
      </c>
      <c r="J24" s="21">
        <v>0</v>
      </c>
      <c r="K24" s="21">
        <v>0</v>
      </c>
      <c r="L24" s="21">
        <v>0</v>
      </c>
      <c r="M24" s="21">
        <v>0</v>
      </c>
    </row>
    <row r="25" spans="1:13" ht="39" customHeight="1" x14ac:dyDescent="0.25">
      <c r="A25" s="106"/>
      <c r="B25" s="103"/>
      <c r="C25" s="103"/>
      <c r="D25" s="19" t="s">
        <v>105</v>
      </c>
      <c r="E25" s="20">
        <f t="shared" si="0"/>
        <v>473.73</v>
      </c>
      <c r="F25" s="21">
        <f>118.73+225+130</f>
        <v>473.73</v>
      </c>
      <c r="G25" s="21"/>
      <c r="H25" s="21"/>
      <c r="I25" s="21"/>
      <c r="J25" s="15"/>
      <c r="K25" s="15"/>
      <c r="L25" s="15"/>
      <c r="M25" s="15"/>
    </row>
    <row r="26" spans="1:13" ht="24" customHeight="1" x14ac:dyDescent="0.25">
      <c r="A26" s="106"/>
      <c r="B26" s="103"/>
      <c r="C26" s="104"/>
      <c r="D26" s="19" t="s">
        <v>6</v>
      </c>
      <c r="E26" s="20">
        <f t="shared" si="0"/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</row>
    <row r="27" spans="1:13" x14ac:dyDescent="0.25">
      <c r="A27" s="109" t="s">
        <v>10</v>
      </c>
      <c r="B27" s="110"/>
      <c r="C27" s="111"/>
      <c r="D27" s="17" t="s">
        <v>2</v>
      </c>
      <c r="E27" s="18">
        <f t="shared" si="0"/>
        <v>1348906.2632299997</v>
      </c>
      <c r="F27" s="18">
        <f>SUM(F28:F32)</f>
        <v>102537.51617999999</v>
      </c>
      <c r="G27" s="18">
        <f t="shared" ref="G27:M27" si="7">SUM(G28:G32)</f>
        <v>108527.54664</v>
      </c>
      <c r="H27" s="18">
        <f t="shared" si="7"/>
        <v>114836.56420000001</v>
      </c>
      <c r="I27" s="18">
        <f t="shared" si="7"/>
        <v>121301.70869999999</v>
      </c>
      <c r="J27" s="18">
        <f t="shared" si="7"/>
        <v>132298.89852999998</v>
      </c>
      <c r="K27" s="18">
        <f t="shared" si="7"/>
        <v>118101.02898</v>
      </c>
      <c r="L27" s="18">
        <f t="shared" ref="L27" si="8">SUM(L28:L32)</f>
        <v>117083.90897999999</v>
      </c>
      <c r="M27" s="18">
        <f t="shared" si="7"/>
        <v>534219.09101999993</v>
      </c>
    </row>
    <row r="28" spans="1:13" x14ac:dyDescent="0.25">
      <c r="A28" s="112"/>
      <c r="B28" s="113"/>
      <c r="C28" s="114"/>
      <c r="D28" s="23" t="s">
        <v>18</v>
      </c>
      <c r="E28" s="22">
        <f t="shared" si="0"/>
        <v>3920.2300000000005</v>
      </c>
      <c r="F28" s="22">
        <f>F16+F22</f>
        <v>409.29</v>
      </c>
      <c r="G28" s="22">
        <f>G16+G22</f>
        <v>515</v>
      </c>
      <c r="H28" s="22">
        <f t="shared" ref="H28:J28" si="9">H16+H22</f>
        <v>729.94</v>
      </c>
      <c r="I28" s="22">
        <f t="shared" si="9"/>
        <v>546.1</v>
      </c>
      <c r="J28" s="22">
        <f t="shared" si="9"/>
        <v>573.29999999999995</v>
      </c>
      <c r="K28" s="22">
        <f t="shared" ref="K28:M28" si="10">K16+K22</f>
        <v>573.29999999999995</v>
      </c>
      <c r="L28" s="22">
        <f t="shared" ref="L28" si="11">L16+L22</f>
        <v>573.29999999999995</v>
      </c>
      <c r="M28" s="22">
        <f t="shared" si="10"/>
        <v>0</v>
      </c>
    </row>
    <row r="29" spans="1:13" x14ac:dyDescent="0.25">
      <c r="A29" s="112"/>
      <c r="B29" s="113"/>
      <c r="C29" s="114"/>
      <c r="D29" s="23" t="s">
        <v>9</v>
      </c>
      <c r="E29" s="22">
        <f t="shared" si="0"/>
        <v>1295.26755</v>
      </c>
      <c r="F29" s="22">
        <f>F11+F3+F23</f>
        <v>187.38172</v>
      </c>
      <c r="G29" s="22">
        <f>G11+G17+G23</f>
        <v>143.80025999999998</v>
      </c>
      <c r="H29" s="22">
        <f>H11+H17+H23</f>
        <v>193.58557000000002</v>
      </c>
      <c r="I29" s="22">
        <f>I11+I17+I23</f>
        <v>167.8</v>
      </c>
      <c r="J29" s="22">
        <f>J11+J17+J23</f>
        <v>276.7</v>
      </c>
      <c r="K29" s="22">
        <f t="shared" ref="K29:M29" si="12">K11+K17+K23</f>
        <v>163</v>
      </c>
      <c r="L29" s="22">
        <f t="shared" ref="L29" si="13">L11+L17+L23</f>
        <v>163</v>
      </c>
      <c r="M29" s="22">
        <f t="shared" si="12"/>
        <v>0</v>
      </c>
    </row>
    <row r="30" spans="1:13" x14ac:dyDescent="0.25">
      <c r="A30" s="112"/>
      <c r="B30" s="113"/>
      <c r="C30" s="114"/>
      <c r="D30" s="23" t="s">
        <v>14</v>
      </c>
      <c r="E30" s="22">
        <f t="shared" si="0"/>
        <v>15179.659950000001</v>
      </c>
      <c r="F30" s="22">
        <f t="shared" ref="F30:H30" si="14">F12+F18+F24</f>
        <v>0</v>
      </c>
      <c r="G30" s="22">
        <f t="shared" si="14"/>
        <v>0</v>
      </c>
      <c r="H30" s="22">
        <f t="shared" si="14"/>
        <v>701.28909999999996</v>
      </c>
      <c r="I30" s="22">
        <f>I12+I18+I24</f>
        <v>3301.1717699999999</v>
      </c>
      <c r="J30" s="22">
        <f t="shared" ref="J30:K30" si="15">J12+J18+J24</f>
        <v>4640.1990800000003</v>
      </c>
      <c r="K30" s="22">
        <f t="shared" si="15"/>
        <v>4639</v>
      </c>
      <c r="L30" s="22">
        <f t="shared" ref="L30" si="16">L12+L18+L24</f>
        <v>1898</v>
      </c>
      <c r="M30" s="22">
        <f>M12+M18+M24</f>
        <v>0</v>
      </c>
    </row>
    <row r="31" spans="1:13" x14ac:dyDescent="0.25">
      <c r="A31" s="112"/>
      <c r="B31" s="113"/>
      <c r="C31" s="114"/>
      <c r="D31" s="23" t="s">
        <v>105</v>
      </c>
      <c r="E31" s="22">
        <f t="shared" si="0"/>
        <v>1328511.10573</v>
      </c>
      <c r="F31" s="22">
        <f>F13+F19+F25</f>
        <v>101940.84445999999</v>
      </c>
      <c r="G31" s="22">
        <f>G13+G19+G25</f>
        <v>107868.74638</v>
      </c>
      <c r="H31" s="22">
        <f t="shared" ref="H31:K31" si="17">H13+H19+H25</f>
        <v>113211.74953</v>
      </c>
      <c r="I31" s="22">
        <f>I13+I19+I25</f>
        <v>117286.63692999999</v>
      </c>
      <c r="J31" s="22">
        <f t="shared" si="17"/>
        <v>126808.69944999999</v>
      </c>
      <c r="K31" s="22">
        <f t="shared" si="17"/>
        <v>112725.72898</v>
      </c>
      <c r="L31" s="22">
        <f t="shared" ref="L31" si="18">L13+L19+L25</f>
        <v>114449.60897999999</v>
      </c>
      <c r="M31" s="22">
        <f>M13+M19+M25</f>
        <v>534219.09101999993</v>
      </c>
    </row>
    <row r="32" spans="1:13" x14ac:dyDescent="0.25">
      <c r="A32" s="115"/>
      <c r="B32" s="116"/>
      <c r="C32" s="117"/>
      <c r="D32" s="23" t="s">
        <v>6</v>
      </c>
      <c r="E32" s="22">
        <f t="shared" si="0"/>
        <v>0</v>
      </c>
      <c r="F32" s="22">
        <f>F14+F20+F26</f>
        <v>0</v>
      </c>
      <c r="G32" s="22">
        <f>G14+G20+G26</f>
        <v>0</v>
      </c>
      <c r="H32" s="22">
        <f t="shared" ref="H32:I32" si="19">H14+H20+H26</f>
        <v>0</v>
      </c>
      <c r="I32" s="22">
        <f t="shared" si="19"/>
        <v>0</v>
      </c>
      <c r="J32" s="22">
        <f t="shared" ref="J32:M32" si="20">J14+J20+J26</f>
        <v>0</v>
      </c>
      <c r="K32" s="22">
        <f t="shared" si="20"/>
        <v>0</v>
      </c>
      <c r="L32" s="22">
        <f t="shared" ref="L32" si="21">L14+L20+L26</f>
        <v>0</v>
      </c>
      <c r="M32" s="22">
        <f t="shared" si="20"/>
        <v>0</v>
      </c>
    </row>
    <row r="33" spans="1:16" s="5" customFormat="1" ht="39" customHeight="1" x14ac:dyDescent="0.25">
      <c r="A33" s="99" t="s">
        <v>17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6" ht="21.75" customHeight="1" x14ac:dyDescent="0.25">
      <c r="A34" s="164" t="s">
        <v>13</v>
      </c>
      <c r="B34" s="163" t="s">
        <v>102</v>
      </c>
      <c r="C34" s="101" t="s">
        <v>20</v>
      </c>
      <c r="D34" s="24" t="s">
        <v>2</v>
      </c>
      <c r="E34" s="25">
        <f t="shared" ref="E34:E51" si="22">SUM(F34:M34)</f>
        <v>2110.6849999999999</v>
      </c>
      <c r="F34" s="25">
        <f>SUM(F35:F39)</f>
        <v>189</v>
      </c>
      <c r="G34" s="25">
        <f t="shared" ref="G34:M34" si="23">SUM(G35:G39)</f>
        <v>150</v>
      </c>
      <c r="H34" s="25">
        <f t="shared" si="23"/>
        <v>118.85</v>
      </c>
      <c r="I34" s="25">
        <f t="shared" si="23"/>
        <v>252.83500000000001</v>
      </c>
      <c r="J34" s="25">
        <f t="shared" si="23"/>
        <v>100</v>
      </c>
      <c r="K34" s="25">
        <f t="shared" si="23"/>
        <v>100</v>
      </c>
      <c r="L34" s="25">
        <f t="shared" ref="L34" si="24">SUM(L35:L39)</f>
        <v>100</v>
      </c>
      <c r="M34" s="25">
        <f t="shared" si="23"/>
        <v>1100</v>
      </c>
    </row>
    <row r="35" spans="1:16" ht="21.75" customHeight="1" x14ac:dyDescent="0.25">
      <c r="A35" s="164"/>
      <c r="B35" s="163"/>
      <c r="C35" s="101"/>
      <c r="D35" s="19" t="s">
        <v>18</v>
      </c>
      <c r="E35" s="26">
        <f t="shared" si="22"/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</row>
    <row r="36" spans="1:16" ht="21.75" customHeight="1" x14ac:dyDescent="0.25">
      <c r="A36" s="164"/>
      <c r="B36" s="163"/>
      <c r="C36" s="101"/>
      <c r="D36" s="19" t="s">
        <v>9</v>
      </c>
      <c r="E36" s="26">
        <f t="shared" si="22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</row>
    <row r="37" spans="1:16" ht="21.75" customHeight="1" x14ac:dyDescent="0.25">
      <c r="A37" s="164"/>
      <c r="B37" s="163"/>
      <c r="C37" s="101"/>
      <c r="D37" s="19" t="s">
        <v>14</v>
      </c>
      <c r="E37" s="26">
        <f t="shared" si="22"/>
        <v>62.5</v>
      </c>
      <c r="F37" s="20">
        <v>62.5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</row>
    <row r="38" spans="1:16" ht="42" customHeight="1" x14ac:dyDescent="0.25">
      <c r="A38" s="164"/>
      <c r="B38" s="163"/>
      <c r="C38" s="101"/>
      <c r="D38" s="19" t="s">
        <v>105</v>
      </c>
      <c r="E38" s="26">
        <f t="shared" si="22"/>
        <v>2048.1849999999999</v>
      </c>
      <c r="F38" s="26">
        <f>100+40-13.5</f>
        <v>126.5</v>
      </c>
      <c r="G38" s="26">
        <v>150</v>
      </c>
      <c r="H38" s="26">
        <f>150-14.8-4.75-11.6</f>
        <v>118.85</v>
      </c>
      <c r="I38" s="26">
        <f>100+118+34.835</f>
        <v>252.83500000000001</v>
      </c>
      <c r="J38" s="26">
        <v>100</v>
      </c>
      <c r="K38" s="26">
        <v>100</v>
      </c>
      <c r="L38" s="26">
        <v>100</v>
      </c>
      <c r="M38" s="26">
        <v>1100</v>
      </c>
    </row>
    <row r="39" spans="1:16" ht="21.75" customHeight="1" x14ac:dyDescent="0.25">
      <c r="A39" s="164"/>
      <c r="B39" s="163"/>
      <c r="C39" s="101"/>
      <c r="D39" s="19" t="s">
        <v>6</v>
      </c>
      <c r="E39" s="26">
        <f t="shared" si="22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6" x14ac:dyDescent="0.25">
      <c r="A40" s="162"/>
      <c r="B40" s="137" t="s">
        <v>11</v>
      </c>
      <c r="C40" s="138"/>
      <c r="D40" s="17" t="s">
        <v>2</v>
      </c>
      <c r="E40" s="25">
        <f t="shared" si="22"/>
        <v>2110.6849999999999</v>
      </c>
      <c r="F40" s="25">
        <f>SUM(F41:F45)</f>
        <v>189</v>
      </c>
      <c r="G40" s="25">
        <f t="shared" ref="G40:J40" si="25">SUM(G41:G45)</f>
        <v>150</v>
      </c>
      <c r="H40" s="25">
        <f t="shared" si="25"/>
        <v>118.85</v>
      </c>
      <c r="I40" s="25">
        <f t="shared" si="25"/>
        <v>252.83500000000001</v>
      </c>
      <c r="J40" s="25">
        <f t="shared" si="25"/>
        <v>100</v>
      </c>
      <c r="K40" s="25">
        <f t="shared" ref="K40:M40" si="26">SUM(K41:K45)</f>
        <v>100</v>
      </c>
      <c r="L40" s="25">
        <f t="shared" ref="L40" si="27">SUM(L41:L45)</f>
        <v>100</v>
      </c>
      <c r="M40" s="25">
        <f t="shared" si="26"/>
        <v>1100</v>
      </c>
    </row>
    <row r="41" spans="1:16" x14ac:dyDescent="0.25">
      <c r="A41" s="162"/>
      <c r="B41" s="139"/>
      <c r="C41" s="140"/>
      <c r="D41" s="23" t="s">
        <v>18</v>
      </c>
      <c r="E41" s="27">
        <f t="shared" si="22"/>
        <v>0</v>
      </c>
      <c r="F41" s="27">
        <f>F35</f>
        <v>0</v>
      </c>
      <c r="G41" s="27">
        <f t="shared" ref="G41:M41" si="28">G35</f>
        <v>0</v>
      </c>
      <c r="H41" s="27">
        <f t="shared" si="28"/>
        <v>0</v>
      </c>
      <c r="I41" s="27">
        <f t="shared" si="28"/>
        <v>0</v>
      </c>
      <c r="J41" s="27">
        <f t="shared" si="28"/>
        <v>0</v>
      </c>
      <c r="K41" s="27">
        <f t="shared" si="28"/>
        <v>0</v>
      </c>
      <c r="L41" s="27">
        <f t="shared" ref="L41" si="29">L35</f>
        <v>0</v>
      </c>
      <c r="M41" s="27">
        <f t="shared" si="28"/>
        <v>0</v>
      </c>
    </row>
    <row r="42" spans="1:16" x14ac:dyDescent="0.25">
      <c r="A42" s="162"/>
      <c r="B42" s="139"/>
      <c r="C42" s="140"/>
      <c r="D42" s="23" t="s">
        <v>9</v>
      </c>
      <c r="E42" s="27">
        <f t="shared" si="22"/>
        <v>0</v>
      </c>
      <c r="F42" s="27">
        <f>F36</f>
        <v>0</v>
      </c>
      <c r="G42" s="27">
        <f t="shared" ref="G42:M42" si="30">G36</f>
        <v>0</v>
      </c>
      <c r="H42" s="27">
        <f t="shared" si="30"/>
        <v>0</v>
      </c>
      <c r="I42" s="27">
        <f t="shared" si="30"/>
        <v>0</v>
      </c>
      <c r="J42" s="27">
        <f t="shared" si="30"/>
        <v>0</v>
      </c>
      <c r="K42" s="27">
        <f t="shared" si="30"/>
        <v>0</v>
      </c>
      <c r="L42" s="27">
        <f t="shared" ref="L42" si="31">L36</f>
        <v>0</v>
      </c>
      <c r="M42" s="27">
        <f t="shared" si="30"/>
        <v>0</v>
      </c>
    </row>
    <row r="43" spans="1:16" x14ac:dyDescent="0.25">
      <c r="A43" s="162"/>
      <c r="B43" s="139"/>
      <c r="C43" s="140"/>
      <c r="D43" s="23" t="s">
        <v>14</v>
      </c>
      <c r="E43" s="27">
        <f t="shared" si="22"/>
        <v>62.5</v>
      </c>
      <c r="F43" s="27">
        <f>F37</f>
        <v>62.5</v>
      </c>
      <c r="G43" s="27">
        <f t="shared" ref="G43:M43" si="32">G37</f>
        <v>0</v>
      </c>
      <c r="H43" s="27">
        <f t="shared" si="32"/>
        <v>0</v>
      </c>
      <c r="I43" s="27">
        <f t="shared" si="32"/>
        <v>0</v>
      </c>
      <c r="J43" s="27">
        <f t="shared" si="32"/>
        <v>0</v>
      </c>
      <c r="K43" s="27">
        <f t="shared" si="32"/>
        <v>0</v>
      </c>
      <c r="L43" s="27">
        <f t="shared" ref="L43" si="33">L37</f>
        <v>0</v>
      </c>
      <c r="M43" s="27">
        <f t="shared" si="32"/>
        <v>0</v>
      </c>
    </row>
    <row r="44" spans="1:16" x14ac:dyDescent="0.25">
      <c r="A44" s="162"/>
      <c r="B44" s="139"/>
      <c r="C44" s="140"/>
      <c r="D44" s="23" t="s">
        <v>105</v>
      </c>
      <c r="E44" s="27">
        <f t="shared" si="22"/>
        <v>2048.1849999999999</v>
      </c>
      <c r="F44" s="27">
        <f>F38</f>
        <v>126.5</v>
      </c>
      <c r="G44" s="27">
        <f t="shared" ref="G44:M44" si="34">G38</f>
        <v>150</v>
      </c>
      <c r="H44" s="27">
        <f t="shared" si="34"/>
        <v>118.85</v>
      </c>
      <c r="I44" s="27">
        <f t="shared" si="34"/>
        <v>252.83500000000001</v>
      </c>
      <c r="J44" s="27">
        <f t="shared" si="34"/>
        <v>100</v>
      </c>
      <c r="K44" s="27">
        <f t="shared" si="34"/>
        <v>100</v>
      </c>
      <c r="L44" s="27">
        <f t="shared" ref="L44" si="35">L38</f>
        <v>100</v>
      </c>
      <c r="M44" s="27">
        <f t="shared" si="34"/>
        <v>1100</v>
      </c>
    </row>
    <row r="45" spans="1:16" x14ac:dyDescent="0.25">
      <c r="A45" s="162"/>
      <c r="B45" s="141"/>
      <c r="C45" s="142"/>
      <c r="D45" s="23" t="s">
        <v>6</v>
      </c>
      <c r="E45" s="27">
        <f t="shared" si="22"/>
        <v>0</v>
      </c>
      <c r="F45" s="27">
        <f>F39</f>
        <v>0</v>
      </c>
      <c r="G45" s="27">
        <f t="shared" ref="G45:M45" si="36">G39</f>
        <v>0</v>
      </c>
      <c r="H45" s="27">
        <f t="shared" si="36"/>
        <v>0</v>
      </c>
      <c r="I45" s="27">
        <f t="shared" si="36"/>
        <v>0</v>
      </c>
      <c r="J45" s="27">
        <f t="shared" si="36"/>
        <v>0</v>
      </c>
      <c r="K45" s="27">
        <f t="shared" si="36"/>
        <v>0</v>
      </c>
      <c r="L45" s="27">
        <f t="shared" ref="L45" si="37">L39</f>
        <v>0</v>
      </c>
      <c r="M45" s="27">
        <f t="shared" si="36"/>
        <v>0</v>
      </c>
    </row>
    <row r="46" spans="1:16" s="5" customFormat="1" x14ac:dyDescent="0.25">
      <c r="A46" s="119" t="s">
        <v>4</v>
      </c>
      <c r="B46" s="120"/>
      <c r="C46" s="121"/>
      <c r="D46" s="17" t="s">
        <v>2</v>
      </c>
      <c r="E46" s="25">
        <f>SUM(F46:M46)</f>
        <v>1351016.9482299997</v>
      </c>
      <c r="F46" s="25">
        <f>SUM(F47:F51)</f>
        <v>102726.51617999999</v>
      </c>
      <c r="G46" s="25">
        <f t="shared" ref="G46:J46" si="38">SUM(G47:G51)</f>
        <v>108677.54664</v>
      </c>
      <c r="H46" s="25">
        <f t="shared" si="38"/>
        <v>114955.41420000001</v>
      </c>
      <c r="I46" s="25">
        <f t="shared" si="38"/>
        <v>121554.54369999999</v>
      </c>
      <c r="J46" s="25">
        <f t="shared" si="38"/>
        <v>132398.89852999998</v>
      </c>
      <c r="K46" s="25">
        <f t="shared" ref="K46:M46" si="39">SUM(K47:K51)</f>
        <v>118201.02898</v>
      </c>
      <c r="L46" s="25">
        <f t="shared" ref="L46" si="40">SUM(L47:L51)</f>
        <v>117183.90897999999</v>
      </c>
      <c r="M46" s="25">
        <f t="shared" si="39"/>
        <v>535319.09101999993</v>
      </c>
      <c r="N46" s="8"/>
      <c r="O46" s="6"/>
      <c r="P46" s="6"/>
    </row>
    <row r="47" spans="1:16" s="5" customFormat="1" x14ac:dyDescent="0.25">
      <c r="A47" s="122"/>
      <c r="B47" s="123"/>
      <c r="C47" s="124"/>
      <c r="D47" s="23" t="s">
        <v>18</v>
      </c>
      <c r="E47" s="27">
        <f>SUM(F47:M47)</f>
        <v>3920.2300000000005</v>
      </c>
      <c r="F47" s="27">
        <f>F28+F41</f>
        <v>409.29</v>
      </c>
      <c r="G47" s="27">
        <f t="shared" ref="G47:M47" si="41">G28+G41</f>
        <v>515</v>
      </c>
      <c r="H47" s="27">
        <f t="shared" si="41"/>
        <v>729.94</v>
      </c>
      <c r="I47" s="27">
        <f t="shared" si="41"/>
        <v>546.1</v>
      </c>
      <c r="J47" s="27">
        <f t="shared" si="41"/>
        <v>573.29999999999995</v>
      </c>
      <c r="K47" s="27">
        <f t="shared" si="41"/>
        <v>573.29999999999995</v>
      </c>
      <c r="L47" s="27">
        <f t="shared" ref="L47" si="42">L28+L41</f>
        <v>573.29999999999995</v>
      </c>
      <c r="M47" s="27">
        <f t="shared" si="41"/>
        <v>0</v>
      </c>
      <c r="N47" s="8"/>
      <c r="O47" s="6"/>
      <c r="P47" s="6"/>
    </row>
    <row r="48" spans="1:16" s="5" customFormat="1" x14ac:dyDescent="0.25">
      <c r="A48" s="122"/>
      <c r="B48" s="123"/>
      <c r="C48" s="124"/>
      <c r="D48" s="23" t="s">
        <v>9</v>
      </c>
      <c r="E48" s="27">
        <f>SUM(F48:M48)</f>
        <v>1295.26755</v>
      </c>
      <c r="F48" s="27">
        <f>F29+F42</f>
        <v>187.38172</v>
      </c>
      <c r="G48" s="27">
        <f t="shared" ref="G48:M48" si="43">G29+G42</f>
        <v>143.80025999999998</v>
      </c>
      <c r="H48" s="27">
        <f t="shared" si="43"/>
        <v>193.58557000000002</v>
      </c>
      <c r="I48" s="27">
        <f t="shared" si="43"/>
        <v>167.8</v>
      </c>
      <c r="J48" s="27">
        <f t="shared" si="43"/>
        <v>276.7</v>
      </c>
      <c r="K48" s="27">
        <f t="shared" si="43"/>
        <v>163</v>
      </c>
      <c r="L48" s="27">
        <f t="shared" ref="L48" si="44">L29+L42</f>
        <v>163</v>
      </c>
      <c r="M48" s="27">
        <f t="shared" si="43"/>
        <v>0</v>
      </c>
      <c r="N48" s="8"/>
    </row>
    <row r="49" spans="1:14" s="5" customFormat="1" x14ac:dyDescent="0.25">
      <c r="A49" s="122"/>
      <c r="B49" s="123"/>
      <c r="C49" s="124"/>
      <c r="D49" s="23" t="s">
        <v>14</v>
      </c>
      <c r="E49" s="27">
        <f>SUM(F49:M49)</f>
        <v>15242.159950000001</v>
      </c>
      <c r="F49" s="27">
        <f>F30+F43</f>
        <v>62.5</v>
      </c>
      <c r="G49" s="27">
        <f t="shared" ref="G49:M49" si="45">G30+G43</f>
        <v>0</v>
      </c>
      <c r="H49" s="27">
        <f t="shared" si="45"/>
        <v>701.28909999999996</v>
      </c>
      <c r="I49" s="27">
        <f t="shared" si="45"/>
        <v>3301.1717699999999</v>
      </c>
      <c r="J49" s="27">
        <f t="shared" si="45"/>
        <v>4640.1990800000003</v>
      </c>
      <c r="K49" s="27">
        <f t="shared" si="45"/>
        <v>4639</v>
      </c>
      <c r="L49" s="27">
        <f t="shared" ref="L49" si="46">L30+L43</f>
        <v>1898</v>
      </c>
      <c r="M49" s="27">
        <f t="shared" si="45"/>
        <v>0</v>
      </c>
      <c r="N49" s="8"/>
    </row>
    <row r="50" spans="1:14" s="5" customFormat="1" x14ac:dyDescent="0.25">
      <c r="A50" s="122"/>
      <c r="B50" s="123"/>
      <c r="C50" s="124"/>
      <c r="D50" s="23" t="s">
        <v>105</v>
      </c>
      <c r="E50" s="27">
        <f>SUM(F50:M50)</f>
        <v>1330559.29073</v>
      </c>
      <c r="F50" s="27">
        <f>F31+F44</f>
        <v>102067.34445999999</v>
      </c>
      <c r="G50" s="27">
        <f t="shared" ref="G50:K50" si="47">G31+G44</f>
        <v>108018.74638</v>
      </c>
      <c r="H50" s="27">
        <f t="shared" si="47"/>
        <v>113330.59953000001</v>
      </c>
      <c r="I50" s="27">
        <f>I31+I44</f>
        <v>117539.47193</v>
      </c>
      <c r="J50" s="27">
        <f t="shared" si="47"/>
        <v>126908.69944999999</v>
      </c>
      <c r="K50" s="27">
        <f t="shared" si="47"/>
        <v>112825.72898</v>
      </c>
      <c r="L50" s="27">
        <f t="shared" ref="L50" si="48">L31+L44</f>
        <v>114549.60897999999</v>
      </c>
      <c r="M50" s="27">
        <f>M31+M44</f>
        <v>535319.09101999993</v>
      </c>
      <c r="N50" s="8"/>
    </row>
    <row r="51" spans="1:14" s="5" customFormat="1" x14ac:dyDescent="0.25">
      <c r="A51" s="125"/>
      <c r="B51" s="126"/>
      <c r="C51" s="127"/>
      <c r="D51" s="23" t="s">
        <v>6</v>
      </c>
      <c r="E51" s="27">
        <f t="shared" si="22"/>
        <v>0</v>
      </c>
      <c r="F51" s="27">
        <f>F32+F45</f>
        <v>0</v>
      </c>
      <c r="G51" s="27">
        <f>G32+G45</f>
        <v>0</v>
      </c>
      <c r="H51" s="27">
        <f t="shared" ref="H51:M51" si="49">H32+H45</f>
        <v>0</v>
      </c>
      <c r="I51" s="27">
        <f t="shared" si="49"/>
        <v>0</v>
      </c>
      <c r="J51" s="27">
        <f t="shared" si="49"/>
        <v>0</v>
      </c>
      <c r="K51" s="27">
        <f t="shared" si="49"/>
        <v>0</v>
      </c>
      <c r="L51" s="27">
        <f t="shared" ref="L51" si="50">L32+L45</f>
        <v>0</v>
      </c>
      <c r="M51" s="27">
        <f t="shared" si="49"/>
        <v>0</v>
      </c>
      <c r="N51" s="8"/>
    </row>
    <row r="52" spans="1:14" x14ac:dyDescent="0.25">
      <c r="A52" s="143" t="s">
        <v>5</v>
      </c>
      <c r="B52" s="144"/>
      <c r="C52" s="144"/>
      <c r="D52" s="144"/>
      <c r="E52" s="144"/>
      <c r="F52" s="144"/>
      <c r="G52" s="144"/>
      <c r="H52" s="144"/>
      <c r="I52" s="145"/>
      <c r="J52" s="10"/>
      <c r="K52" s="10"/>
      <c r="L52" s="10"/>
      <c r="M52" s="10"/>
      <c r="N52" s="9"/>
    </row>
    <row r="53" spans="1:14" x14ac:dyDescent="0.25">
      <c r="A53" s="128" t="s">
        <v>27</v>
      </c>
      <c r="B53" s="129"/>
      <c r="C53" s="130"/>
      <c r="D53" s="17" t="s">
        <v>2</v>
      </c>
      <c r="E53" s="25">
        <f t="shared" ref="E53:E64" si="51">SUM(F53:M53)</f>
        <v>0</v>
      </c>
      <c r="F53" s="25">
        <f>SUM(F54:F58)</f>
        <v>0</v>
      </c>
      <c r="G53" s="25">
        <f t="shared" ref="G53:M53" si="52">SUM(G54:G58)</f>
        <v>0</v>
      </c>
      <c r="H53" s="25">
        <f t="shared" si="52"/>
        <v>0</v>
      </c>
      <c r="I53" s="25">
        <f t="shared" si="52"/>
        <v>0</v>
      </c>
      <c r="J53" s="25">
        <f t="shared" si="52"/>
        <v>0</v>
      </c>
      <c r="K53" s="25">
        <f t="shared" si="52"/>
        <v>0</v>
      </c>
      <c r="L53" s="25">
        <f t="shared" ref="L53" si="53">SUM(L54:L58)</f>
        <v>0</v>
      </c>
      <c r="M53" s="25">
        <f t="shared" si="52"/>
        <v>0</v>
      </c>
      <c r="N53" s="9"/>
    </row>
    <row r="54" spans="1:14" ht="24" customHeight="1" x14ac:dyDescent="0.25">
      <c r="A54" s="131"/>
      <c r="B54" s="132"/>
      <c r="C54" s="133"/>
      <c r="D54" s="19" t="s">
        <v>18</v>
      </c>
      <c r="E54" s="26">
        <f t="shared" si="5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9"/>
    </row>
    <row r="55" spans="1:14" ht="24" customHeight="1" x14ac:dyDescent="0.25">
      <c r="A55" s="131"/>
      <c r="B55" s="132"/>
      <c r="C55" s="133"/>
      <c r="D55" s="19" t="s">
        <v>9</v>
      </c>
      <c r="E55" s="26">
        <f t="shared" si="51"/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9"/>
    </row>
    <row r="56" spans="1:14" ht="24" customHeight="1" x14ac:dyDescent="0.25">
      <c r="A56" s="131"/>
      <c r="B56" s="132"/>
      <c r="C56" s="133"/>
      <c r="D56" s="19" t="s">
        <v>14</v>
      </c>
      <c r="E56" s="26">
        <f t="shared" si="51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9"/>
    </row>
    <row r="57" spans="1:14" ht="36.75" customHeight="1" x14ac:dyDescent="0.25">
      <c r="A57" s="131"/>
      <c r="B57" s="132"/>
      <c r="C57" s="133"/>
      <c r="D57" s="19" t="s">
        <v>105</v>
      </c>
      <c r="E57" s="26">
        <f t="shared" si="51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9"/>
    </row>
    <row r="58" spans="1:14" ht="24" customHeight="1" x14ac:dyDescent="0.25">
      <c r="A58" s="134"/>
      <c r="B58" s="135"/>
      <c r="C58" s="136"/>
      <c r="D58" s="19" t="s">
        <v>6</v>
      </c>
      <c r="E58" s="26">
        <f t="shared" si="51"/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9"/>
    </row>
    <row r="59" spans="1:14" ht="24" customHeight="1" x14ac:dyDescent="0.25">
      <c r="A59" s="128" t="s">
        <v>28</v>
      </c>
      <c r="B59" s="129"/>
      <c r="C59" s="130"/>
      <c r="D59" s="17" t="s">
        <v>2</v>
      </c>
      <c r="E59" s="25">
        <f t="shared" si="51"/>
        <v>1351016.9482299997</v>
      </c>
      <c r="F59" s="25">
        <f>SUM(F60:F64)</f>
        <v>102726.51617999999</v>
      </c>
      <c r="G59" s="25">
        <f t="shared" ref="G59:M59" si="54">SUM(G60:G64)</f>
        <v>108677.54664</v>
      </c>
      <c r="H59" s="25">
        <f t="shared" si="54"/>
        <v>114955.41420000001</v>
      </c>
      <c r="I59" s="25">
        <f t="shared" si="54"/>
        <v>121554.54369999999</v>
      </c>
      <c r="J59" s="25">
        <f t="shared" si="54"/>
        <v>132398.89852999998</v>
      </c>
      <c r="K59" s="25">
        <f t="shared" si="54"/>
        <v>118201.02898</v>
      </c>
      <c r="L59" s="25">
        <f t="shared" ref="L59" si="55">SUM(L60:L64)</f>
        <v>117183.90897999999</v>
      </c>
      <c r="M59" s="25">
        <f t="shared" si="54"/>
        <v>535319.09101999993</v>
      </c>
    </row>
    <row r="60" spans="1:14" ht="24" customHeight="1" x14ac:dyDescent="0.25">
      <c r="A60" s="131"/>
      <c r="B60" s="132"/>
      <c r="C60" s="133"/>
      <c r="D60" s="19" t="s">
        <v>18</v>
      </c>
      <c r="E60" s="26">
        <f t="shared" si="51"/>
        <v>3920.2300000000005</v>
      </c>
      <c r="F60" s="29">
        <f t="shared" ref="F60:M64" si="56">F47</f>
        <v>409.29</v>
      </c>
      <c r="G60" s="29">
        <f t="shared" si="56"/>
        <v>515</v>
      </c>
      <c r="H60" s="29">
        <f t="shared" si="56"/>
        <v>729.94</v>
      </c>
      <c r="I60" s="29">
        <f t="shared" si="56"/>
        <v>546.1</v>
      </c>
      <c r="J60" s="29">
        <f t="shared" si="56"/>
        <v>573.29999999999995</v>
      </c>
      <c r="K60" s="29">
        <f t="shared" si="56"/>
        <v>573.29999999999995</v>
      </c>
      <c r="L60" s="29">
        <f t="shared" ref="L60" si="57">L47</f>
        <v>573.29999999999995</v>
      </c>
      <c r="M60" s="29">
        <f t="shared" si="56"/>
        <v>0</v>
      </c>
    </row>
    <row r="61" spans="1:14" ht="24" customHeight="1" x14ac:dyDescent="0.25">
      <c r="A61" s="131"/>
      <c r="B61" s="132"/>
      <c r="C61" s="133"/>
      <c r="D61" s="19" t="s">
        <v>9</v>
      </c>
      <c r="E61" s="26">
        <f t="shared" si="51"/>
        <v>1295.26755</v>
      </c>
      <c r="F61" s="29">
        <f t="shared" si="56"/>
        <v>187.38172</v>
      </c>
      <c r="G61" s="29">
        <f t="shared" si="56"/>
        <v>143.80025999999998</v>
      </c>
      <c r="H61" s="29">
        <f t="shared" si="56"/>
        <v>193.58557000000002</v>
      </c>
      <c r="I61" s="29">
        <f t="shared" si="56"/>
        <v>167.8</v>
      </c>
      <c r="J61" s="29">
        <f t="shared" si="56"/>
        <v>276.7</v>
      </c>
      <c r="K61" s="29">
        <f t="shared" si="56"/>
        <v>163</v>
      </c>
      <c r="L61" s="29">
        <f t="shared" ref="L61" si="58">L48</f>
        <v>163</v>
      </c>
      <c r="M61" s="29">
        <f t="shared" si="56"/>
        <v>0</v>
      </c>
    </row>
    <row r="62" spans="1:14" ht="24" customHeight="1" x14ac:dyDescent="0.25">
      <c r="A62" s="131"/>
      <c r="B62" s="132"/>
      <c r="C62" s="133"/>
      <c r="D62" s="19" t="s">
        <v>14</v>
      </c>
      <c r="E62" s="26">
        <f t="shared" si="51"/>
        <v>15242.159950000001</v>
      </c>
      <c r="F62" s="29">
        <f t="shared" si="56"/>
        <v>62.5</v>
      </c>
      <c r="G62" s="29">
        <f t="shared" si="56"/>
        <v>0</v>
      </c>
      <c r="H62" s="29">
        <f t="shared" si="56"/>
        <v>701.28909999999996</v>
      </c>
      <c r="I62" s="29">
        <f t="shared" si="56"/>
        <v>3301.1717699999999</v>
      </c>
      <c r="J62" s="29">
        <f t="shared" si="56"/>
        <v>4640.1990800000003</v>
      </c>
      <c r="K62" s="29">
        <f t="shared" si="56"/>
        <v>4639</v>
      </c>
      <c r="L62" s="29">
        <f t="shared" ref="L62" si="59">L49</f>
        <v>1898</v>
      </c>
      <c r="M62" s="29">
        <f t="shared" si="56"/>
        <v>0</v>
      </c>
    </row>
    <row r="63" spans="1:14" ht="39.75" customHeight="1" x14ac:dyDescent="0.25">
      <c r="A63" s="131"/>
      <c r="B63" s="132"/>
      <c r="C63" s="133"/>
      <c r="D63" s="19" t="s">
        <v>105</v>
      </c>
      <c r="E63" s="26">
        <f t="shared" si="51"/>
        <v>1330559.29073</v>
      </c>
      <c r="F63" s="29">
        <f t="shared" si="56"/>
        <v>102067.34445999999</v>
      </c>
      <c r="G63" s="29">
        <f t="shared" si="56"/>
        <v>108018.74638</v>
      </c>
      <c r="H63" s="29">
        <f t="shared" si="56"/>
        <v>113330.59953000001</v>
      </c>
      <c r="I63" s="29">
        <f t="shared" si="56"/>
        <v>117539.47193</v>
      </c>
      <c r="J63" s="29">
        <f t="shared" si="56"/>
        <v>126908.69944999999</v>
      </c>
      <c r="K63" s="29">
        <f t="shared" si="56"/>
        <v>112825.72898</v>
      </c>
      <c r="L63" s="29">
        <f>L50</f>
        <v>114549.60897999999</v>
      </c>
      <c r="M63" s="29">
        <f>M50</f>
        <v>535319.09101999993</v>
      </c>
    </row>
    <row r="64" spans="1:14" ht="24" customHeight="1" x14ac:dyDescent="0.25">
      <c r="A64" s="134"/>
      <c r="B64" s="135"/>
      <c r="C64" s="136"/>
      <c r="D64" s="19" t="s">
        <v>6</v>
      </c>
      <c r="E64" s="26">
        <f t="shared" si="51"/>
        <v>0</v>
      </c>
      <c r="F64" s="29">
        <f t="shared" si="56"/>
        <v>0</v>
      </c>
      <c r="G64" s="29">
        <f t="shared" si="56"/>
        <v>0</v>
      </c>
      <c r="H64" s="29">
        <f t="shared" si="56"/>
        <v>0</v>
      </c>
      <c r="I64" s="29">
        <f t="shared" si="56"/>
        <v>0</v>
      </c>
      <c r="J64" s="29">
        <f t="shared" si="56"/>
        <v>0</v>
      </c>
      <c r="K64" s="29">
        <f t="shared" si="56"/>
        <v>0</v>
      </c>
      <c r="L64" s="29">
        <f t="shared" ref="L64" si="60">L51</f>
        <v>0</v>
      </c>
      <c r="M64" s="29">
        <f t="shared" si="56"/>
        <v>0</v>
      </c>
    </row>
    <row r="65" spans="1:14" x14ac:dyDescent="0.25">
      <c r="A65" s="143" t="s">
        <v>5</v>
      </c>
      <c r="B65" s="144"/>
      <c r="C65" s="144"/>
      <c r="D65" s="144"/>
      <c r="E65" s="144"/>
      <c r="F65" s="144"/>
      <c r="G65" s="144"/>
      <c r="H65" s="144"/>
      <c r="I65" s="145"/>
      <c r="J65" s="10"/>
      <c r="K65" s="10"/>
      <c r="L65" s="10"/>
      <c r="M65" s="10"/>
      <c r="N65" s="9"/>
    </row>
    <row r="66" spans="1:14" x14ac:dyDescent="0.25">
      <c r="A66" s="128" t="s">
        <v>29</v>
      </c>
      <c r="B66" s="129"/>
      <c r="C66" s="130"/>
      <c r="D66" s="17" t="s">
        <v>2</v>
      </c>
      <c r="E66" s="25">
        <f t="shared" ref="E66:E77" si="61">SUM(F66:M66)</f>
        <v>0</v>
      </c>
      <c r="F66" s="25">
        <f>SUM(F67:F71)</f>
        <v>0</v>
      </c>
      <c r="G66" s="25">
        <f t="shared" ref="G66:J66" si="62">SUM(G67:G71)</f>
        <v>0</v>
      </c>
      <c r="H66" s="25">
        <f t="shared" si="62"/>
        <v>0</v>
      </c>
      <c r="I66" s="25">
        <f t="shared" si="62"/>
        <v>0</v>
      </c>
      <c r="J66" s="25">
        <f t="shared" si="62"/>
        <v>0</v>
      </c>
      <c r="K66" s="25">
        <f t="shared" ref="K66:M66" si="63">SUM(K67:K71)</f>
        <v>0</v>
      </c>
      <c r="L66" s="25">
        <f t="shared" ref="L66" si="64">SUM(L67:L71)</f>
        <v>0</v>
      </c>
      <c r="M66" s="25">
        <f t="shared" si="63"/>
        <v>0</v>
      </c>
      <c r="N66" s="9"/>
    </row>
    <row r="67" spans="1:14" ht="24" customHeight="1" x14ac:dyDescent="0.25">
      <c r="A67" s="131"/>
      <c r="B67" s="132"/>
      <c r="C67" s="133"/>
      <c r="D67" s="19" t="s">
        <v>18</v>
      </c>
      <c r="E67" s="26">
        <f t="shared" si="61"/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9"/>
    </row>
    <row r="68" spans="1:14" ht="24" customHeight="1" x14ac:dyDescent="0.25">
      <c r="A68" s="131"/>
      <c r="B68" s="132"/>
      <c r="C68" s="133"/>
      <c r="D68" s="19" t="s">
        <v>9</v>
      </c>
      <c r="E68" s="26">
        <f t="shared" si="61"/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9"/>
    </row>
    <row r="69" spans="1:14" ht="24" customHeight="1" x14ac:dyDescent="0.25">
      <c r="A69" s="131"/>
      <c r="B69" s="132"/>
      <c r="C69" s="133"/>
      <c r="D69" s="19" t="s">
        <v>14</v>
      </c>
      <c r="E69" s="26">
        <f t="shared" si="61"/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9"/>
    </row>
    <row r="70" spans="1:14" ht="36.75" customHeight="1" x14ac:dyDescent="0.25">
      <c r="A70" s="131"/>
      <c r="B70" s="132"/>
      <c r="C70" s="133"/>
      <c r="D70" s="19" t="s">
        <v>105</v>
      </c>
      <c r="E70" s="26">
        <f t="shared" si="61"/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9"/>
    </row>
    <row r="71" spans="1:14" ht="24" customHeight="1" x14ac:dyDescent="0.25">
      <c r="A71" s="134"/>
      <c r="B71" s="135"/>
      <c r="C71" s="136"/>
      <c r="D71" s="19" t="s">
        <v>6</v>
      </c>
      <c r="E71" s="26">
        <f t="shared" si="61"/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9"/>
    </row>
    <row r="72" spans="1:14" ht="24" customHeight="1" x14ac:dyDescent="0.25">
      <c r="A72" s="128" t="s">
        <v>30</v>
      </c>
      <c r="B72" s="129"/>
      <c r="C72" s="130"/>
      <c r="D72" s="17" t="s">
        <v>2</v>
      </c>
      <c r="E72" s="25">
        <f t="shared" si="61"/>
        <v>1351016.9482299997</v>
      </c>
      <c r="F72" s="25">
        <f>SUM(F73:F77)</f>
        <v>102726.51617999999</v>
      </c>
      <c r="G72" s="25">
        <f t="shared" ref="G72:M72" si="65">SUM(G73:G77)</f>
        <v>108677.54664</v>
      </c>
      <c r="H72" s="25">
        <f t="shared" si="65"/>
        <v>114955.41420000001</v>
      </c>
      <c r="I72" s="25">
        <f t="shared" si="65"/>
        <v>121554.54369999999</v>
      </c>
      <c r="J72" s="25">
        <f t="shared" si="65"/>
        <v>132398.89852999998</v>
      </c>
      <c r="K72" s="25">
        <f t="shared" si="65"/>
        <v>118201.02898</v>
      </c>
      <c r="L72" s="25">
        <f t="shared" ref="L72" si="66">SUM(L73:L77)</f>
        <v>117183.90897999999</v>
      </c>
      <c r="M72" s="25">
        <f t="shared" si="65"/>
        <v>535319.09101999993</v>
      </c>
    </row>
    <row r="73" spans="1:14" ht="24" customHeight="1" x14ac:dyDescent="0.25">
      <c r="A73" s="131"/>
      <c r="B73" s="132"/>
      <c r="C73" s="133"/>
      <c r="D73" s="19" t="s">
        <v>18</v>
      </c>
      <c r="E73" s="26">
        <f t="shared" si="61"/>
        <v>3920.2300000000005</v>
      </c>
      <c r="F73" s="29">
        <f t="shared" ref="F73:M77" si="67">F47-F67</f>
        <v>409.29</v>
      </c>
      <c r="G73" s="29">
        <f t="shared" si="67"/>
        <v>515</v>
      </c>
      <c r="H73" s="29">
        <f t="shared" si="67"/>
        <v>729.94</v>
      </c>
      <c r="I73" s="29">
        <f t="shared" si="67"/>
        <v>546.1</v>
      </c>
      <c r="J73" s="29">
        <f t="shared" si="67"/>
        <v>573.29999999999995</v>
      </c>
      <c r="K73" s="29">
        <f t="shared" si="67"/>
        <v>573.29999999999995</v>
      </c>
      <c r="L73" s="29">
        <f t="shared" ref="L73" si="68">L47-L67</f>
        <v>573.29999999999995</v>
      </c>
      <c r="M73" s="29">
        <f t="shared" si="67"/>
        <v>0</v>
      </c>
    </row>
    <row r="74" spans="1:14" ht="24" customHeight="1" x14ac:dyDescent="0.25">
      <c r="A74" s="131"/>
      <c r="B74" s="132"/>
      <c r="C74" s="133"/>
      <c r="D74" s="19" t="s">
        <v>9</v>
      </c>
      <c r="E74" s="26">
        <f t="shared" si="61"/>
        <v>1295.26755</v>
      </c>
      <c r="F74" s="29">
        <f t="shared" si="67"/>
        <v>187.38172</v>
      </c>
      <c r="G74" s="29">
        <f t="shared" si="67"/>
        <v>143.80025999999998</v>
      </c>
      <c r="H74" s="29">
        <f t="shared" si="67"/>
        <v>193.58557000000002</v>
      </c>
      <c r="I74" s="29">
        <f t="shared" si="67"/>
        <v>167.8</v>
      </c>
      <c r="J74" s="29">
        <f t="shared" si="67"/>
        <v>276.7</v>
      </c>
      <c r="K74" s="29">
        <f t="shared" si="67"/>
        <v>163</v>
      </c>
      <c r="L74" s="29">
        <f t="shared" ref="L74" si="69">L48-L68</f>
        <v>163</v>
      </c>
      <c r="M74" s="29">
        <f t="shared" si="67"/>
        <v>0</v>
      </c>
    </row>
    <row r="75" spans="1:14" ht="24" customHeight="1" x14ac:dyDescent="0.25">
      <c r="A75" s="131"/>
      <c r="B75" s="132"/>
      <c r="C75" s="133"/>
      <c r="D75" s="19" t="s">
        <v>14</v>
      </c>
      <c r="E75" s="26">
        <f t="shared" si="61"/>
        <v>15242.159950000001</v>
      </c>
      <c r="F75" s="29">
        <f t="shared" si="67"/>
        <v>62.5</v>
      </c>
      <c r="G75" s="29">
        <f t="shared" si="67"/>
        <v>0</v>
      </c>
      <c r="H75" s="29">
        <f t="shared" si="67"/>
        <v>701.28909999999996</v>
      </c>
      <c r="I75" s="29">
        <f t="shared" si="67"/>
        <v>3301.1717699999999</v>
      </c>
      <c r="J75" s="29">
        <f t="shared" si="67"/>
        <v>4640.1990800000003</v>
      </c>
      <c r="K75" s="29">
        <f t="shared" si="67"/>
        <v>4639</v>
      </c>
      <c r="L75" s="29">
        <f t="shared" ref="L75" si="70">L49-L69</f>
        <v>1898</v>
      </c>
      <c r="M75" s="29">
        <f t="shared" si="67"/>
        <v>0</v>
      </c>
    </row>
    <row r="76" spans="1:14" ht="39.75" customHeight="1" x14ac:dyDescent="0.25">
      <c r="A76" s="131"/>
      <c r="B76" s="132"/>
      <c r="C76" s="133"/>
      <c r="D76" s="19" t="s">
        <v>105</v>
      </c>
      <c r="E76" s="26">
        <f t="shared" si="61"/>
        <v>1330559.29073</v>
      </c>
      <c r="F76" s="29">
        <f t="shared" si="67"/>
        <v>102067.34445999999</v>
      </c>
      <c r="G76" s="29">
        <f t="shared" si="67"/>
        <v>108018.74638</v>
      </c>
      <c r="H76" s="29">
        <f t="shared" si="67"/>
        <v>113330.59953000001</v>
      </c>
      <c r="I76" s="29">
        <f t="shared" si="67"/>
        <v>117539.47193</v>
      </c>
      <c r="J76" s="29">
        <f t="shared" si="67"/>
        <v>126908.69944999999</v>
      </c>
      <c r="K76" s="29">
        <f t="shared" si="67"/>
        <v>112825.72898</v>
      </c>
      <c r="L76" s="29">
        <f t="shared" ref="L76" si="71">L50-L70</f>
        <v>114549.60897999999</v>
      </c>
      <c r="M76" s="29">
        <f t="shared" si="67"/>
        <v>535319.09101999993</v>
      </c>
    </row>
    <row r="77" spans="1:14" ht="24" customHeight="1" x14ac:dyDescent="0.25">
      <c r="A77" s="134"/>
      <c r="B77" s="135"/>
      <c r="C77" s="136"/>
      <c r="D77" s="19" t="s">
        <v>6</v>
      </c>
      <c r="E77" s="26">
        <f t="shared" si="61"/>
        <v>0</v>
      </c>
      <c r="F77" s="29">
        <f t="shared" si="67"/>
        <v>0</v>
      </c>
      <c r="G77" s="29">
        <f t="shared" si="67"/>
        <v>0</v>
      </c>
      <c r="H77" s="29">
        <f t="shared" si="67"/>
        <v>0</v>
      </c>
      <c r="I77" s="29">
        <f t="shared" si="67"/>
        <v>0</v>
      </c>
      <c r="J77" s="29">
        <f t="shared" si="67"/>
        <v>0</v>
      </c>
      <c r="K77" s="29">
        <f t="shared" si="67"/>
        <v>0</v>
      </c>
      <c r="L77" s="29">
        <f t="shared" ref="L77" si="72">L51-L71</f>
        <v>0</v>
      </c>
      <c r="M77" s="29">
        <f t="shared" si="67"/>
        <v>0</v>
      </c>
    </row>
    <row r="78" spans="1:14" ht="24" customHeight="1" x14ac:dyDescent="0.25">
      <c r="A78" s="118" t="s">
        <v>5</v>
      </c>
      <c r="B78" s="118"/>
      <c r="C78" s="118"/>
      <c r="D78" s="118"/>
      <c r="E78" s="118"/>
      <c r="F78" s="118"/>
      <c r="G78" s="118"/>
      <c r="H78" s="118"/>
      <c r="I78" s="118"/>
      <c r="J78" s="30"/>
      <c r="K78" s="30"/>
      <c r="L78" s="10"/>
      <c r="M78" s="10"/>
    </row>
    <row r="79" spans="1:14" ht="24" customHeight="1" x14ac:dyDescent="0.25">
      <c r="A79" s="128" t="s">
        <v>21</v>
      </c>
      <c r="B79" s="129"/>
      <c r="C79" s="130"/>
      <c r="D79" s="17" t="s">
        <v>2</v>
      </c>
      <c r="E79" s="25">
        <f t="shared" ref="E79:E90" si="73">SUM(F79:M79)</f>
        <v>662048.44802000001</v>
      </c>
      <c r="F79" s="25">
        <f>SUM(F80:F84)</f>
        <v>49395.690350000004</v>
      </c>
      <c r="G79" s="25">
        <f t="shared" ref="G79:M79" si="74">SUM(G80:G84)</f>
        <v>55106.697260000001</v>
      </c>
      <c r="H79" s="25">
        <f t="shared" si="74"/>
        <v>57182.370790000015</v>
      </c>
      <c r="I79" s="25">
        <f t="shared" si="74"/>
        <v>60678.33537999999</v>
      </c>
      <c r="J79" s="25">
        <f t="shared" si="74"/>
        <v>73664.747520000004</v>
      </c>
      <c r="K79" s="25">
        <f t="shared" si="74"/>
        <v>60851.606720000003</v>
      </c>
      <c r="L79" s="25">
        <f t="shared" ref="L79" si="75">SUM(L80:L84)</f>
        <v>59853.80672</v>
      </c>
      <c r="M79" s="25">
        <f t="shared" si="74"/>
        <v>245315.19328000001</v>
      </c>
    </row>
    <row r="80" spans="1:14" ht="24" customHeight="1" x14ac:dyDescent="0.25">
      <c r="A80" s="131"/>
      <c r="B80" s="132"/>
      <c r="C80" s="133"/>
      <c r="D80" s="19" t="s">
        <v>18</v>
      </c>
      <c r="E80" s="26">
        <f t="shared" si="73"/>
        <v>3920.2300000000005</v>
      </c>
      <c r="F80" s="26">
        <f t="shared" ref="F80:M84" si="76">F10+F22+F35</f>
        <v>409.29</v>
      </c>
      <c r="G80" s="26">
        <f t="shared" si="76"/>
        <v>515</v>
      </c>
      <c r="H80" s="26">
        <f t="shared" si="76"/>
        <v>729.94</v>
      </c>
      <c r="I80" s="26">
        <f t="shared" si="76"/>
        <v>546.1</v>
      </c>
      <c r="J80" s="26">
        <f t="shared" si="76"/>
        <v>573.29999999999995</v>
      </c>
      <c r="K80" s="26">
        <f t="shared" si="76"/>
        <v>573.29999999999995</v>
      </c>
      <c r="L80" s="26">
        <f t="shared" ref="L80" si="77">L10+L22+L35</f>
        <v>573.29999999999995</v>
      </c>
      <c r="M80" s="26">
        <f t="shared" si="76"/>
        <v>0</v>
      </c>
    </row>
    <row r="81" spans="1:13" ht="24" customHeight="1" x14ac:dyDescent="0.25">
      <c r="A81" s="131"/>
      <c r="B81" s="132"/>
      <c r="C81" s="133"/>
      <c r="D81" s="19" t="s">
        <v>9</v>
      </c>
      <c r="E81" s="26">
        <f t="shared" si="73"/>
        <v>1295.26755</v>
      </c>
      <c r="F81" s="26">
        <f t="shared" si="76"/>
        <v>187.38172</v>
      </c>
      <c r="G81" s="26">
        <f t="shared" si="76"/>
        <v>143.80025999999998</v>
      </c>
      <c r="H81" s="26">
        <f t="shared" si="76"/>
        <v>193.58557000000002</v>
      </c>
      <c r="I81" s="26">
        <f t="shared" si="76"/>
        <v>167.8</v>
      </c>
      <c r="J81" s="26">
        <f t="shared" si="76"/>
        <v>276.7</v>
      </c>
      <c r="K81" s="26">
        <f t="shared" si="76"/>
        <v>163</v>
      </c>
      <c r="L81" s="26">
        <f t="shared" ref="L81" si="78">L11+L23+L36</f>
        <v>163</v>
      </c>
      <c r="M81" s="26">
        <f t="shared" si="76"/>
        <v>0</v>
      </c>
    </row>
    <row r="82" spans="1:13" ht="24" customHeight="1" x14ac:dyDescent="0.25">
      <c r="A82" s="131"/>
      <c r="B82" s="132"/>
      <c r="C82" s="133"/>
      <c r="D82" s="19" t="s">
        <v>14</v>
      </c>
      <c r="E82" s="26">
        <f t="shared" si="73"/>
        <v>8077.2204999999994</v>
      </c>
      <c r="F82" s="26">
        <f t="shared" si="76"/>
        <v>62.5</v>
      </c>
      <c r="G82" s="26">
        <f t="shared" si="76"/>
        <v>0</v>
      </c>
      <c r="H82" s="26">
        <f t="shared" si="76"/>
        <v>633.02409999999998</v>
      </c>
      <c r="I82" s="26">
        <f t="shared" si="76"/>
        <v>868.49731999999995</v>
      </c>
      <c r="J82" s="26">
        <f t="shared" si="76"/>
        <v>2778.1990799999999</v>
      </c>
      <c r="K82" s="26">
        <f t="shared" si="76"/>
        <v>2356</v>
      </c>
      <c r="L82" s="26">
        <f t="shared" ref="L82" si="79">L12+L24+L37</f>
        <v>1379</v>
      </c>
      <c r="M82" s="26">
        <f t="shared" si="76"/>
        <v>0</v>
      </c>
    </row>
    <row r="83" spans="1:13" ht="31.5" customHeight="1" x14ac:dyDescent="0.25">
      <c r="A83" s="131"/>
      <c r="B83" s="132"/>
      <c r="C83" s="133"/>
      <c r="D83" s="19" t="s">
        <v>105</v>
      </c>
      <c r="E83" s="26">
        <f t="shared" si="73"/>
        <v>648755.72996999999</v>
      </c>
      <c r="F83" s="26">
        <f t="shared" si="76"/>
        <v>48736.518630000006</v>
      </c>
      <c r="G83" s="26">
        <f t="shared" si="76"/>
        <v>54447.896999999997</v>
      </c>
      <c r="H83" s="26">
        <f t="shared" si="76"/>
        <v>55625.821120000015</v>
      </c>
      <c r="I83" s="26">
        <f t="shared" si="76"/>
        <v>59095.938059999986</v>
      </c>
      <c r="J83" s="26">
        <f t="shared" si="76"/>
        <v>70036.548439999999</v>
      </c>
      <c r="K83" s="26">
        <f t="shared" si="76"/>
        <v>57759.30672</v>
      </c>
      <c r="L83" s="26">
        <f>L13+L25+L38</f>
        <v>57738.506719999998</v>
      </c>
      <c r="M83" s="26">
        <f>M13+M25+M38</f>
        <v>245315.19328000001</v>
      </c>
    </row>
    <row r="84" spans="1:13" ht="24" customHeight="1" x14ac:dyDescent="0.25">
      <c r="A84" s="134"/>
      <c r="B84" s="135"/>
      <c r="C84" s="136"/>
      <c r="D84" s="19" t="s">
        <v>6</v>
      </c>
      <c r="E84" s="26">
        <f t="shared" si="73"/>
        <v>0</v>
      </c>
      <c r="F84" s="26">
        <f t="shared" si="76"/>
        <v>0</v>
      </c>
      <c r="G84" s="26">
        <f t="shared" si="76"/>
        <v>0</v>
      </c>
      <c r="H84" s="26">
        <f t="shared" si="76"/>
        <v>0</v>
      </c>
      <c r="I84" s="26">
        <f t="shared" si="76"/>
        <v>0</v>
      </c>
      <c r="J84" s="26">
        <f t="shared" si="76"/>
        <v>0</v>
      </c>
      <c r="K84" s="26">
        <f t="shared" si="76"/>
        <v>0</v>
      </c>
      <c r="L84" s="26">
        <f t="shared" ref="L84" si="80">L14+L26+L39</f>
        <v>0</v>
      </c>
      <c r="M84" s="26">
        <f t="shared" si="76"/>
        <v>0</v>
      </c>
    </row>
    <row r="85" spans="1:13" ht="24" customHeight="1" x14ac:dyDescent="0.25">
      <c r="A85" s="146" t="s">
        <v>22</v>
      </c>
      <c r="B85" s="147"/>
      <c r="C85" s="148"/>
      <c r="D85" s="17" t="s">
        <v>2</v>
      </c>
      <c r="E85" s="25">
        <f t="shared" si="73"/>
        <v>688968.50020999997</v>
      </c>
      <c r="F85" s="25">
        <f>SUM(F86:F90)</f>
        <v>53330.825829999994</v>
      </c>
      <c r="G85" s="25">
        <f t="shared" ref="G85:M85" si="81">SUM(G86:G90)</f>
        <v>53570.84938</v>
      </c>
      <c r="H85" s="25">
        <f t="shared" si="81"/>
        <v>57773.043409999991</v>
      </c>
      <c r="I85" s="25">
        <f t="shared" si="81"/>
        <v>60876.208320000005</v>
      </c>
      <c r="J85" s="25">
        <f t="shared" si="81"/>
        <v>58734.151009999994</v>
      </c>
      <c r="K85" s="25">
        <f t="shared" si="81"/>
        <v>57349.422259999999</v>
      </c>
      <c r="L85" s="25">
        <f t="shared" ref="L85" si="82">SUM(L86:L90)</f>
        <v>57330.10226</v>
      </c>
      <c r="M85" s="25">
        <f t="shared" si="81"/>
        <v>290003.89773999999</v>
      </c>
    </row>
    <row r="86" spans="1:13" ht="24" customHeight="1" x14ac:dyDescent="0.25">
      <c r="A86" s="149"/>
      <c r="B86" s="150"/>
      <c r="C86" s="151"/>
      <c r="D86" s="19" t="s">
        <v>18</v>
      </c>
      <c r="E86" s="26">
        <f t="shared" si="73"/>
        <v>0</v>
      </c>
      <c r="F86" s="29">
        <f t="shared" ref="F86:M86" si="83">F16</f>
        <v>0</v>
      </c>
      <c r="G86" s="29">
        <f t="shared" si="83"/>
        <v>0</v>
      </c>
      <c r="H86" s="29">
        <f t="shared" si="83"/>
        <v>0</v>
      </c>
      <c r="I86" s="29">
        <f t="shared" si="83"/>
        <v>0</v>
      </c>
      <c r="J86" s="29">
        <f t="shared" si="83"/>
        <v>0</v>
      </c>
      <c r="K86" s="29">
        <f t="shared" si="83"/>
        <v>0</v>
      </c>
      <c r="L86" s="29">
        <f t="shared" ref="L86" si="84">L16</f>
        <v>0</v>
      </c>
      <c r="M86" s="29">
        <f t="shared" si="83"/>
        <v>0</v>
      </c>
    </row>
    <row r="87" spans="1:13" ht="24" customHeight="1" x14ac:dyDescent="0.25">
      <c r="A87" s="149"/>
      <c r="B87" s="150"/>
      <c r="C87" s="151"/>
      <c r="D87" s="19" t="s">
        <v>9</v>
      </c>
      <c r="E87" s="26">
        <f t="shared" si="73"/>
        <v>0</v>
      </c>
      <c r="F87" s="29">
        <f>F3</f>
        <v>0</v>
      </c>
      <c r="G87" s="29">
        <f t="shared" ref="G87:M90" si="85">G17</f>
        <v>0</v>
      </c>
      <c r="H87" s="29">
        <f t="shared" si="85"/>
        <v>0</v>
      </c>
      <c r="I87" s="29">
        <f t="shared" si="85"/>
        <v>0</v>
      </c>
      <c r="J87" s="29">
        <f t="shared" si="85"/>
        <v>0</v>
      </c>
      <c r="K87" s="29">
        <f t="shared" si="85"/>
        <v>0</v>
      </c>
      <c r="L87" s="29">
        <f t="shared" ref="L87" si="86">L17</f>
        <v>0</v>
      </c>
      <c r="M87" s="29">
        <f t="shared" si="85"/>
        <v>0</v>
      </c>
    </row>
    <row r="88" spans="1:13" ht="24" customHeight="1" x14ac:dyDescent="0.25">
      <c r="A88" s="149"/>
      <c r="B88" s="150"/>
      <c r="C88" s="151"/>
      <c r="D88" s="19" t="s">
        <v>14</v>
      </c>
      <c r="E88" s="26">
        <f t="shared" si="73"/>
        <v>7164.9394499999999</v>
      </c>
      <c r="F88" s="29">
        <f>F18</f>
        <v>0</v>
      </c>
      <c r="G88" s="29">
        <f t="shared" si="85"/>
        <v>0</v>
      </c>
      <c r="H88" s="29">
        <f t="shared" si="85"/>
        <v>68.265000000000001</v>
      </c>
      <c r="I88" s="29">
        <f t="shared" si="85"/>
        <v>2432.67445</v>
      </c>
      <c r="J88" s="29">
        <f t="shared" si="85"/>
        <v>1862</v>
      </c>
      <c r="K88" s="29">
        <f t="shared" si="85"/>
        <v>2283</v>
      </c>
      <c r="L88" s="29">
        <f t="shared" ref="L88" si="87">L18</f>
        <v>519</v>
      </c>
      <c r="M88" s="29">
        <f t="shared" si="85"/>
        <v>0</v>
      </c>
    </row>
    <row r="89" spans="1:13" ht="36.75" customHeight="1" x14ac:dyDescent="0.25">
      <c r="A89" s="149"/>
      <c r="B89" s="150"/>
      <c r="C89" s="151"/>
      <c r="D89" s="19" t="s">
        <v>105</v>
      </c>
      <c r="E89" s="26">
        <f t="shared" si="73"/>
        <v>681803.56076000002</v>
      </c>
      <c r="F89" s="29">
        <f>F19</f>
        <v>53330.825829999994</v>
      </c>
      <c r="G89" s="29">
        <f t="shared" si="85"/>
        <v>53570.84938</v>
      </c>
      <c r="H89" s="29">
        <f t="shared" si="85"/>
        <v>57704.778409999992</v>
      </c>
      <c r="I89" s="29">
        <f t="shared" si="85"/>
        <v>58443.533870000007</v>
      </c>
      <c r="J89" s="29">
        <f t="shared" si="85"/>
        <v>56872.151009999994</v>
      </c>
      <c r="K89" s="29">
        <f t="shared" si="85"/>
        <v>55066.422259999999</v>
      </c>
      <c r="L89" s="29">
        <f t="shared" ref="L89" si="88">L19</f>
        <v>56811.10226</v>
      </c>
      <c r="M89" s="29">
        <f t="shared" si="85"/>
        <v>290003.89773999999</v>
      </c>
    </row>
    <row r="90" spans="1:13" ht="24" customHeight="1" x14ac:dyDescent="0.25">
      <c r="A90" s="152"/>
      <c r="B90" s="153"/>
      <c r="C90" s="154"/>
      <c r="D90" s="19" t="s">
        <v>6</v>
      </c>
      <c r="E90" s="26">
        <f t="shared" si="73"/>
        <v>0</v>
      </c>
      <c r="F90" s="29">
        <f>F20</f>
        <v>0</v>
      </c>
      <c r="G90" s="29">
        <f t="shared" si="85"/>
        <v>0</v>
      </c>
      <c r="H90" s="29">
        <f t="shared" si="85"/>
        <v>0</v>
      </c>
      <c r="I90" s="29">
        <f t="shared" si="85"/>
        <v>0</v>
      </c>
      <c r="J90" s="29">
        <f t="shared" si="85"/>
        <v>0</v>
      </c>
      <c r="K90" s="29">
        <f t="shared" si="85"/>
        <v>0</v>
      </c>
      <c r="L90" s="29">
        <f t="shared" ref="L90" si="89">L20</f>
        <v>0</v>
      </c>
      <c r="M90" s="29">
        <f t="shared" si="85"/>
        <v>0</v>
      </c>
    </row>
    <row r="91" spans="1:13" x14ac:dyDescent="0.25">
      <c r="E91" s="7"/>
      <c r="F91" s="7"/>
      <c r="G91" s="7"/>
      <c r="H91" s="7"/>
      <c r="I91" s="7"/>
    </row>
  </sheetData>
  <mergeCells count="33">
    <mergeCell ref="A85:C90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79:C84"/>
    <mergeCell ref="A65:I65"/>
    <mergeCell ref="A78:I78"/>
    <mergeCell ref="A46:C51"/>
    <mergeCell ref="A66:C71"/>
    <mergeCell ref="A72:C77"/>
    <mergeCell ref="B40:C45"/>
    <mergeCell ref="A52:I52"/>
    <mergeCell ref="A53:C58"/>
    <mergeCell ref="A59:C64"/>
    <mergeCell ref="E4:M4"/>
    <mergeCell ref="A8:M8"/>
    <mergeCell ref="A33:M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0" orientation="landscape" r:id="rId1"/>
  <rowBreaks count="1" manualBreakCount="1">
    <brk id="5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view="pageBreakPreview" zoomScale="6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4"/>
      <c r="B1" s="34"/>
      <c r="C1" s="34"/>
      <c r="D1" s="41" t="s">
        <v>31</v>
      </c>
    </row>
    <row r="2" spans="1:4" x14ac:dyDescent="0.25">
      <c r="A2" s="168" t="s">
        <v>32</v>
      </c>
      <c r="B2" s="168"/>
      <c r="C2" s="168"/>
      <c r="D2" s="168"/>
    </row>
    <row r="4" spans="1:4" ht="90" customHeight="1" x14ac:dyDescent="0.25">
      <c r="A4" s="35" t="s">
        <v>23</v>
      </c>
      <c r="B4" s="35" t="s">
        <v>33</v>
      </c>
      <c r="C4" s="35" t="s">
        <v>34</v>
      </c>
      <c r="D4" s="35" t="s">
        <v>35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x14ac:dyDescent="0.25">
      <c r="A6" s="167" t="s">
        <v>47</v>
      </c>
      <c r="B6" s="167"/>
      <c r="C6" s="167"/>
      <c r="D6" s="167"/>
    </row>
    <row r="7" spans="1:4" ht="17.25" customHeight="1" x14ac:dyDescent="0.25">
      <c r="A7" s="167" t="s">
        <v>48</v>
      </c>
      <c r="B7" s="167"/>
      <c r="C7" s="167"/>
      <c r="D7" s="167"/>
    </row>
    <row r="8" spans="1:4" s="42" customFormat="1" ht="18.75" customHeight="1" x14ac:dyDescent="0.25">
      <c r="A8" s="167" t="s">
        <v>49</v>
      </c>
      <c r="B8" s="167"/>
      <c r="C8" s="167"/>
      <c r="D8" s="167"/>
    </row>
    <row r="9" spans="1:4" ht="131.25" customHeight="1" x14ac:dyDescent="0.25">
      <c r="A9" s="37" t="s">
        <v>36</v>
      </c>
      <c r="B9" s="38" t="s">
        <v>42</v>
      </c>
      <c r="C9" s="38" t="s">
        <v>41</v>
      </c>
      <c r="D9" s="38"/>
    </row>
    <row r="10" spans="1:4" s="42" customFormat="1" ht="29.25" customHeight="1" x14ac:dyDescent="0.25">
      <c r="A10" s="167" t="s">
        <v>50</v>
      </c>
      <c r="B10" s="167"/>
      <c r="C10" s="167"/>
      <c r="D10" s="167"/>
    </row>
    <row r="11" spans="1:4" ht="93.75" customHeight="1" x14ac:dyDescent="0.25">
      <c r="A11" s="40" t="s">
        <v>37</v>
      </c>
      <c r="B11" s="39" t="s">
        <v>43</v>
      </c>
      <c r="C11" s="38" t="s">
        <v>40</v>
      </c>
      <c r="D11" s="38"/>
    </row>
    <row r="12" spans="1:4" ht="12.75" customHeight="1" x14ac:dyDescent="0.25">
      <c r="A12" s="169" t="s">
        <v>51</v>
      </c>
      <c r="B12" s="170"/>
      <c r="C12" s="170"/>
      <c r="D12" s="171"/>
    </row>
    <row r="13" spans="1:4" s="42" customFormat="1" ht="27.75" customHeight="1" x14ac:dyDescent="0.25">
      <c r="A13" s="172" t="s">
        <v>45</v>
      </c>
      <c r="B13" s="173"/>
      <c r="C13" s="173"/>
      <c r="D13" s="174"/>
    </row>
    <row r="14" spans="1:4" s="42" customFormat="1" ht="13.5" customHeight="1" x14ac:dyDescent="0.25">
      <c r="A14" s="166" t="s">
        <v>52</v>
      </c>
      <c r="B14" s="166"/>
      <c r="C14" s="166"/>
      <c r="D14" s="166"/>
    </row>
    <row r="15" spans="1:4" ht="95.25" customHeight="1" x14ac:dyDescent="0.25">
      <c r="A15" s="37" t="s">
        <v>38</v>
      </c>
      <c r="B15" s="38" t="s">
        <v>46</v>
      </c>
      <c r="C15" s="38" t="s">
        <v>44</v>
      </c>
      <c r="D15" s="38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60" zoomScaleNormal="100" workbookViewId="0">
      <selection activeCell="H14" sqref="H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9.140625" style="42"/>
    <col min="13" max="13" width="12" customWidth="1"/>
    <col min="14" max="14" width="10.85546875" customWidth="1"/>
  </cols>
  <sheetData>
    <row r="1" spans="1:14" ht="15.75" x14ac:dyDescent="0.25">
      <c r="A1" s="177" t="s">
        <v>53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14" ht="15.75" x14ac:dyDescent="0.25">
      <c r="A2" s="178" t="s">
        <v>54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</row>
    <row r="3" spans="1:14" ht="52.5" customHeight="1" x14ac:dyDescent="0.25">
      <c r="A3" s="179" t="s">
        <v>111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14" ht="15.75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73"/>
      <c r="M4" s="43"/>
      <c r="N4" s="43"/>
    </row>
    <row r="5" spans="1:14" ht="15.75" x14ac:dyDescent="0.25">
      <c r="A5" s="180" t="s">
        <v>55</v>
      </c>
      <c r="B5" s="180" t="s">
        <v>56</v>
      </c>
      <c r="C5" s="180" t="s">
        <v>57</v>
      </c>
      <c r="D5" s="180" t="s">
        <v>58</v>
      </c>
      <c r="E5" s="180" t="s">
        <v>59</v>
      </c>
      <c r="F5" s="180" t="s">
        <v>112</v>
      </c>
      <c r="G5" s="180" t="s">
        <v>60</v>
      </c>
      <c r="H5" s="175" t="s">
        <v>61</v>
      </c>
      <c r="I5" s="175"/>
      <c r="J5" s="175"/>
      <c r="K5" s="175"/>
      <c r="L5" s="176"/>
      <c r="M5" s="180" t="s">
        <v>62</v>
      </c>
      <c r="N5" s="180" t="s">
        <v>63</v>
      </c>
    </row>
    <row r="6" spans="1:14" ht="15.75" x14ac:dyDescent="0.25">
      <c r="A6" s="181"/>
      <c r="B6" s="181"/>
      <c r="C6" s="181"/>
      <c r="D6" s="181"/>
      <c r="E6" s="181"/>
      <c r="F6" s="181"/>
      <c r="G6" s="181"/>
      <c r="H6" s="182" t="s">
        <v>2</v>
      </c>
      <c r="I6" s="175" t="s">
        <v>3</v>
      </c>
      <c r="J6" s="175"/>
      <c r="K6" s="175"/>
      <c r="L6" s="176"/>
      <c r="M6" s="181"/>
      <c r="N6" s="181"/>
    </row>
    <row r="7" spans="1:14" ht="31.5" x14ac:dyDescent="0.25">
      <c r="A7" s="182"/>
      <c r="B7" s="182"/>
      <c r="C7" s="182"/>
      <c r="D7" s="182"/>
      <c r="E7" s="182"/>
      <c r="F7" s="182"/>
      <c r="G7" s="182"/>
      <c r="H7" s="175"/>
      <c r="I7" s="91" t="s">
        <v>64</v>
      </c>
      <c r="J7" s="91" t="s">
        <v>65</v>
      </c>
      <c r="K7" s="91" t="s">
        <v>66</v>
      </c>
      <c r="L7" s="91" t="s">
        <v>108</v>
      </c>
      <c r="M7" s="182"/>
      <c r="N7" s="182"/>
    </row>
    <row r="8" spans="1:14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75">
        <v>12</v>
      </c>
      <c r="M8" s="44">
        <v>13</v>
      </c>
      <c r="N8" s="44">
        <v>14</v>
      </c>
    </row>
    <row r="9" spans="1:14" ht="15.75" x14ac:dyDescent="0.25">
      <c r="A9" s="45"/>
      <c r="B9" s="46"/>
      <c r="C9" s="47"/>
      <c r="D9" s="47"/>
      <c r="E9" s="48"/>
      <c r="F9" s="47"/>
      <c r="G9" s="47"/>
      <c r="H9" s="49"/>
      <c r="I9" s="49"/>
      <c r="J9" s="50"/>
      <c r="K9" s="50"/>
      <c r="L9" s="48"/>
      <c r="M9" s="47"/>
      <c r="N9" s="51"/>
    </row>
    <row r="10" spans="1:14" ht="15.75" x14ac:dyDescent="0.25">
      <c r="A10" s="45"/>
      <c r="B10" s="46"/>
      <c r="C10" s="47"/>
      <c r="D10" s="47"/>
      <c r="E10" s="47"/>
      <c r="F10" s="47"/>
      <c r="G10" s="47"/>
      <c r="H10" s="49"/>
      <c r="I10" s="49"/>
      <c r="J10" s="49"/>
      <c r="K10" s="49"/>
      <c r="L10" s="68"/>
      <c r="M10" s="47"/>
      <c r="N10" s="51"/>
    </row>
    <row r="11" spans="1:14" ht="15.75" x14ac:dyDescent="0.25">
      <c r="A11" s="52"/>
      <c r="B11" s="53"/>
      <c r="C11" s="49"/>
      <c r="D11" s="49"/>
      <c r="E11" s="49"/>
      <c r="F11" s="49"/>
      <c r="G11" s="49"/>
      <c r="H11" s="49"/>
      <c r="I11" s="49"/>
      <c r="J11" s="49"/>
      <c r="K11" s="49"/>
      <c r="L11" s="76"/>
      <c r="M11" s="49"/>
      <c r="N11" s="5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67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68</v>
      </c>
      <c r="B2" s="178"/>
      <c r="C2" s="178"/>
      <c r="D2" s="178"/>
      <c r="E2" s="178"/>
      <c r="F2" s="178"/>
      <c r="G2" s="178"/>
    </row>
    <row r="3" spans="1:7" ht="15.75" x14ac:dyDescent="0.25">
      <c r="A3" s="54"/>
      <c r="B3" s="54"/>
      <c r="C3" s="54"/>
      <c r="D3" s="54"/>
      <c r="E3" s="54"/>
      <c r="F3" s="54"/>
      <c r="G3" s="54"/>
    </row>
    <row r="4" spans="1:7" ht="78.75" x14ac:dyDescent="0.25">
      <c r="A4" s="63" t="s">
        <v>0</v>
      </c>
      <c r="B4" s="63" t="s">
        <v>69</v>
      </c>
      <c r="C4" s="63" t="s">
        <v>57</v>
      </c>
      <c r="D4" s="63" t="s">
        <v>70</v>
      </c>
      <c r="E4" s="63" t="s">
        <v>71</v>
      </c>
      <c r="F4" s="63" t="s">
        <v>72</v>
      </c>
      <c r="G4" s="63" t="s">
        <v>73</v>
      </c>
    </row>
    <row r="5" spans="1:7" x14ac:dyDescent="0.25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</row>
    <row r="6" spans="1:7" ht="15.75" x14ac:dyDescent="0.25">
      <c r="A6" s="56"/>
      <c r="B6" s="57"/>
      <c r="C6" s="58"/>
      <c r="D6" s="58"/>
      <c r="E6" s="58"/>
      <c r="F6" s="58"/>
      <c r="G6" s="60"/>
    </row>
    <row r="7" spans="1:7" ht="15.75" x14ac:dyDescent="0.25">
      <c r="A7" s="56"/>
      <c r="B7" s="57"/>
      <c r="C7" s="58"/>
      <c r="D7" s="58"/>
      <c r="E7" s="58"/>
      <c r="F7" s="58"/>
      <c r="G7" s="60"/>
    </row>
    <row r="8" spans="1:7" ht="15.75" x14ac:dyDescent="0.25">
      <c r="A8" s="61"/>
      <c r="B8" s="62"/>
      <c r="C8" s="59"/>
      <c r="D8" s="59"/>
      <c r="E8" s="59"/>
      <c r="F8" s="59"/>
      <c r="G8" s="6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39</v>
      </c>
      <c r="B1" s="177"/>
      <c r="C1" s="177"/>
      <c r="D1" s="177"/>
    </row>
    <row r="2" spans="1:4" ht="15.75" x14ac:dyDescent="0.25">
      <c r="A2" s="178" t="s">
        <v>74</v>
      </c>
      <c r="B2" s="178"/>
      <c r="C2" s="178"/>
      <c r="D2" s="178"/>
    </row>
    <row r="3" spans="1:4" ht="35.25" customHeight="1" x14ac:dyDescent="0.25">
      <c r="A3" s="183" t="s">
        <v>75</v>
      </c>
      <c r="B3" s="183"/>
      <c r="C3" s="183"/>
      <c r="D3" s="183"/>
    </row>
    <row r="4" spans="1:4" ht="15.75" x14ac:dyDescent="0.25">
      <c r="A4" s="178" t="s">
        <v>76</v>
      </c>
      <c r="B4" s="178"/>
      <c r="C4" s="178"/>
      <c r="D4" s="178"/>
    </row>
    <row r="5" spans="1:4" ht="15.75" x14ac:dyDescent="0.25">
      <c r="A5" s="64"/>
      <c r="B5" s="64"/>
      <c r="C5" s="64"/>
      <c r="D5" s="64"/>
    </row>
    <row r="6" spans="1:4" ht="111" customHeight="1" x14ac:dyDescent="0.25">
      <c r="A6" s="72" t="s">
        <v>0</v>
      </c>
      <c r="B6" s="72" t="s">
        <v>77</v>
      </c>
      <c r="C6" s="72" t="s">
        <v>78</v>
      </c>
      <c r="D6" s="72" t="s">
        <v>79</v>
      </c>
    </row>
    <row r="7" spans="1:4" x14ac:dyDescent="0.25">
      <c r="A7" s="65">
        <v>1</v>
      </c>
      <c r="B7" s="65">
        <v>2</v>
      </c>
      <c r="C7" s="65">
        <v>3</v>
      </c>
      <c r="D7" s="65">
        <v>4</v>
      </c>
    </row>
    <row r="8" spans="1:4" ht="15.75" x14ac:dyDescent="0.25">
      <c r="A8" s="66"/>
      <c r="B8" s="67"/>
      <c r="C8" s="68"/>
      <c r="D8" s="68"/>
    </row>
    <row r="9" spans="1:4" ht="15.75" x14ac:dyDescent="0.25">
      <c r="A9" s="66"/>
      <c r="B9" s="67"/>
      <c r="C9" s="68"/>
      <c r="D9" s="68"/>
    </row>
    <row r="10" spans="1:4" ht="15.75" x14ac:dyDescent="0.25">
      <c r="A10" s="70"/>
      <c r="B10" s="71"/>
      <c r="C10" s="69"/>
      <c r="D10" s="6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sqref="A1:J1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80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81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82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</row>
    <row r="5" spans="1:10" ht="15.75" x14ac:dyDescent="0.25">
      <c r="A5" s="180" t="s">
        <v>0</v>
      </c>
      <c r="B5" s="180" t="s">
        <v>83</v>
      </c>
      <c r="C5" s="180" t="s">
        <v>84</v>
      </c>
      <c r="D5" s="180" t="s">
        <v>85</v>
      </c>
      <c r="E5" s="180" t="s">
        <v>86</v>
      </c>
      <c r="F5" s="175" t="s">
        <v>87</v>
      </c>
      <c r="G5" s="175"/>
      <c r="H5" s="175"/>
      <c r="I5" s="175"/>
      <c r="J5" s="175"/>
    </row>
    <row r="6" spans="1:10" ht="15.75" x14ac:dyDescent="0.25">
      <c r="A6" s="181"/>
      <c r="B6" s="181"/>
      <c r="C6" s="181"/>
      <c r="D6" s="181"/>
      <c r="E6" s="181"/>
      <c r="F6" s="175" t="s">
        <v>2</v>
      </c>
      <c r="G6" s="175" t="s">
        <v>3</v>
      </c>
      <c r="H6" s="175"/>
      <c r="I6" s="175"/>
      <c r="J6" s="175"/>
    </row>
    <row r="7" spans="1:10" ht="31.5" x14ac:dyDescent="0.25">
      <c r="A7" s="182"/>
      <c r="B7" s="182"/>
      <c r="C7" s="182"/>
      <c r="D7" s="182"/>
      <c r="E7" s="182"/>
      <c r="F7" s="175"/>
      <c r="G7" s="74" t="s">
        <v>88</v>
      </c>
      <c r="H7" s="74" t="s">
        <v>88</v>
      </c>
      <c r="I7" s="74" t="s">
        <v>88</v>
      </c>
      <c r="J7" s="74" t="s">
        <v>89</v>
      </c>
    </row>
    <row r="8" spans="1:10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8</v>
      </c>
      <c r="I8" s="75">
        <v>9</v>
      </c>
      <c r="J8" s="75">
        <v>10</v>
      </c>
    </row>
    <row r="9" spans="1:10" ht="15.75" x14ac:dyDescent="0.25">
      <c r="A9" s="78"/>
      <c r="B9" s="79"/>
      <c r="C9" s="76"/>
      <c r="D9" s="76"/>
      <c r="E9" s="77"/>
      <c r="F9" s="76"/>
      <c r="G9" s="76"/>
      <c r="H9" s="77"/>
      <c r="I9" s="77"/>
      <c r="J9" s="77"/>
    </row>
    <row r="10" spans="1:10" ht="15.75" x14ac:dyDescent="0.25">
      <c r="A10" s="78"/>
      <c r="B10" s="79"/>
      <c r="C10" s="76"/>
      <c r="D10" s="76"/>
      <c r="E10" s="76"/>
      <c r="F10" s="76"/>
      <c r="G10" s="76"/>
      <c r="H10" s="76"/>
      <c r="I10" s="76"/>
      <c r="J10" s="76"/>
    </row>
    <row r="11" spans="1:10" ht="15.75" x14ac:dyDescent="0.25">
      <c r="A11" s="78"/>
      <c r="B11" s="79"/>
      <c r="C11" s="76"/>
      <c r="D11" s="76"/>
      <c r="E11" s="76"/>
      <c r="F11" s="76"/>
      <c r="G11" s="76"/>
      <c r="H11" s="76"/>
      <c r="I11" s="76"/>
      <c r="J11" s="7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60" zoomScaleNormal="80" workbookViewId="0">
      <selection activeCell="M7" sqref="M7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0" max="10" width="9.140625" style="42"/>
    <col min="12" max="12" width="20" customWidth="1"/>
  </cols>
  <sheetData>
    <row r="1" spans="1:12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8" t="s">
        <v>90</v>
      </c>
    </row>
    <row r="2" spans="1:12" x14ac:dyDescent="0.25">
      <c r="A2" s="185" t="s">
        <v>91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x14ac:dyDescent="0.25">
      <c r="A4" s="80"/>
      <c r="B4" s="87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x14ac:dyDescent="0.25">
      <c r="A5" s="184" t="s">
        <v>92</v>
      </c>
      <c r="B5" s="184" t="s">
        <v>104</v>
      </c>
      <c r="C5" s="184" t="s">
        <v>93</v>
      </c>
      <c r="D5" s="184" t="s">
        <v>94</v>
      </c>
      <c r="E5" s="184"/>
      <c r="F5" s="184"/>
      <c r="G5" s="184"/>
      <c r="H5" s="184"/>
      <c r="I5" s="184"/>
      <c r="J5" s="184"/>
      <c r="K5" s="184"/>
      <c r="L5" s="184" t="s">
        <v>95</v>
      </c>
    </row>
    <row r="6" spans="1:12" ht="103.5" customHeight="1" x14ac:dyDescent="0.25">
      <c r="A6" s="184"/>
      <c r="B6" s="184"/>
      <c r="C6" s="184"/>
      <c r="D6" s="82" t="s">
        <v>96</v>
      </c>
      <c r="E6" s="82" t="s">
        <v>97</v>
      </c>
      <c r="F6" s="82" t="s">
        <v>98</v>
      </c>
      <c r="G6" s="82" t="s">
        <v>99</v>
      </c>
      <c r="H6" s="82" t="s">
        <v>100</v>
      </c>
      <c r="I6" s="82" t="s">
        <v>101</v>
      </c>
      <c r="J6" s="92" t="s">
        <v>109</v>
      </c>
      <c r="K6" s="82" t="s">
        <v>110</v>
      </c>
      <c r="L6" s="184"/>
    </row>
    <row r="7" spans="1:12" x14ac:dyDescent="0.25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3">
        <v>9</v>
      </c>
      <c r="J7" s="83">
        <v>10</v>
      </c>
      <c r="K7" s="82">
        <v>11</v>
      </c>
      <c r="L7" s="84">
        <v>12</v>
      </c>
    </row>
    <row r="8" spans="1:12" ht="59.45" customHeight="1" x14ac:dyDescent="0.25">
      <c r="A8" s="82"/>
      <c r="B8" s="81"/>
      <c r="C8" s="85"/>
      <c r="D8" s="86"/>
      <c r="E8" s="86"/>
      <c r="F8" s="86"/>
      <c r="G8" s="86"/>
      <c r="H8" s="86"/>
      <c r="I8" s="86"/>
      <c r="J8" s="86"/>
      <c r="K8" s="85"/>
      <c r="L8" s="85"/>
    </row>
    <row r="9" spans="1:12" ht="52.9" customHeight="1" x14ac:dyDescent="0.25">
      <c r="A9" s="82"/>
      <c r="B9" s="81"/>
      <c r="C9" s="85"/>
      <c r="D9" s="86"/>
      <c r="E9" s="86"/>
      <c r="F9" s="86"/>
      <c r="G9" s="86"/>
      <c r="H9" s="86"/>
      <c r="I9" s="86"/>
      <c r="J9" s="86"/>
      <c r="K9" s="85"/>
      <c r="L9" s="85"/>
    </row>
    <row r="10" spans="1:12" ht="50.45" customHeight="1" x14ac:dyDescent="0.25">
      <c r="A10" s="82"/>
      <c r="B10" s="81"/>
      <c r="C10" s="85"/>
      <c r="D10" s="86"/>
      <c r="E10" s="86"/>
      <c r="F10" s="86"/>
      <c r="G10" s="86"/>
      <c r="H10" s="86"/>
      <c r="I10" s="86"/>
      <c r="J10" s="86"/>
      <c r="K10" s="85"/>
      <c r="L10" s="85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2023-11-07T06:16:04Z</dcterms:modified>
</cp:coreProperties>
</file>