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08 Имущество\МП\1046-п от 13.12.2023 — копия\"/>
    </mc:Choice>
  </mc:AlternateContent>
  <bookViews>
    <workbookView xWindow="0" yWindow="0" windowWidth="28800" windowHeight="10335" activeTab="6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2'!$A$6:$K$162</definedName>
    <definedName name="Z_24583E6D_89B9_498A_976C_5AD203482A74_.wvu.PrintArea" localSheetId="0" hidden="1">'Таблица 2'!$A$1:$J$124</definedName>
    <definedName name="Z_37320934_34E6_4722_8E92_9F77EAB0AB6C_.wvu.PrintArea" localSheetId="0" hidden="1">'Таблица 2'!$A$1:$J$124</definedName>
    <definedName name="Z_469057AC_3DDA_472C_AA7B_B76ECE8A31ED_.wvu.PrintArea" localSheetId="0" hidden="1">'Таблица 2'!$A$1:$J$124</definedName>
    <definedName name="Z_5A8F0DBE_1BD9_41FF_9CF6_686C098930B2_.wvu.PrintArea" localSheetId="0" hidden="1">'Таблица 2'!$A$1:$J$124</definedName>
    <definedName name="Z_5C46AB69_1E93_463E_95D4_983D6B00B8B3_.wvu.PrintArea" localSheetId="0" hidden="1">'Таблица 2'!$A$1:$J$124</definedName>
    <definedName name="Z_5EA8AD4D_8094_4555_8AE0_D79579B47F9D_.wvu.PrintArea" localSheetId="0" hidden="1">'Таблица 2'!$A$1:$J$124</definedName>
    <definedName name="Z_6557DF1B_A1FD_4066_A0B1_7FD2DCF99760_.wvu.PrintArea" localSheetId="0" hidden="1">'Таблица 2'!$A$1:$J$124</definedName>
    <definedName name="Z_C05F6FFF_1269_4C02_9403_BA19A562A00F_.wvu.PrintArea" localSheetId="0" hidden="1">'Таблица 2'!$A$1:$J$124</definedName>
    <definedName name="Z_D846739F_98AA_4162_A91D_7F60BADD3165_.wvu.PrintArea" localSheetId="0" hidden="1">'Таблица 2'!$A$1:$J$124</definedName>
    <definedName name="Z_E7EECBF4_6533_4B1B_A11E_1CAF8171C831_.wvu.PrintArea" localSheetId="0" hidden="1">'Таблица 2'!$A$1:$J$124</definedName>
    <definedName name="Z_F815E10B_333A_4E46_B2BE_60F93FB6C339_.wvu.PrintArea" localSheetId="0" hidden="1">'Таблица 2'!$A$1:$J$124</definedName>
    <definedName name="_xlnm.Print_Area" localSheetId="0">'Таблица 2'!$A$1:$J$162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8" i="1" l="1"/>
  <c r="F97" i="1"/>
  <c r="J67" i="1" l="1"/>
  <c r="E32" i="1" l="1"/>
  <c r="F154" i="1" l="1"/>
  <c r="F148" i="1" s="1"/>
  <c r="F153" i="1"/>
  <c r="H154" i="1"/>
  <c r="G145" i="1"/>
  <c r="J30" i="1" l="1"/>
  <c r="I24" i="1" l="1"/>
  <c r="H24" i="1"/>
  <c r="G24" i="1"/>
  <c r="F36" i="1" l="1"/>
  <c r="G85" i="1"/>
  <c r="F85" i="1"/>
  <c r="F49" i="1"/>
  <c r="F67" i="1"/>
  <c r="F24" i="1"/>
  <c r="H162" i="1" l="1"/>
  <c r="H160" i="1"/>
  <c r="H159" i="1"/>
  <c r="H158" i="1"/>
  <c r="H156" i="1"/>
  <c r="H148" i="1"/>
  <c r="H153" i="1"/>
  <c r="H147" i="1" s="1"/>
  <c r="H152" i="1"/>
  <c r="H133" i="1"/>
  <c r="H116" i="1"/>
  <c r="H115" i="1"/>
  <c r="H114" i="1"/>
  <c r="H113" i="1"/>
  <c r="H111" i="1"/>
  <c r="H106" i="1" s="1"/>
  <c r="H112" i="1" s="1"/>
  <c r="H104" i="1"/>
  <c r="H102" i="1"/>
  <c r="H101" i="1"/>
  <c r="H100" i="1"/>
  <c r="H93" i="1"/>
  <c r="H87" i="1"/>
  <c r="H85" i="1"/>
  <c r="H81" i="1" s="1"/>
  <c r="H75" i="1"/>
  <c r="H69" i="1"/>
  <c r="H103" i="1"/>
  <c r="H63" i="1"/>
  <c r="H57" i="1"/>
  <c r="H51" i="1"/>
  <c r="H45" i="1"/>
  <c r="H43" i="1"/>
  <c r="H41" i="1"/>
  <c r="H40" i="1"/>
  <c r="H39" i="1"/>
  <c r="H32" i="1"/>
  <c r="H26" i="1"/>
  <c r="H155" i="1"/>
  <c r="H14" i="1"/>
  <c r="H8" i="1"/>
  <c r="H121" i="1" l="1"/>
  <c r="H134" i="1" s="1"/>
  <c r="H122" i="1"/>
  <c r="H135" i="1" s="1"/>
  <c r="H99" i="1"/>
  <c r="H117" i="1"/>
  <c r="H124" i="1" s="1"/>
  <c r="H120" i="1"/>
  <c r="H146" i="1" s="1"/>
  <c r="H151" i="1"/>
  <c r="H42" i="1"/>
  <c r="H123" i="1" s="1"/>
  <c r="H136" i="1" s="1"/>
  <c r="H161" i="1"/>
  <c r="H157" i="1" s="1"/>
  <c r="H20" i="1"/>
  <c r="H164" i="1" l="1"/>
  <c r="H150" i="1"/>
  <c r="H137" i="1"/>
  <c r="H132" i="1"/>
  <c r="H149" i="1"/>
  <c r="H145" i="1" s="1"/>
  <c r="H38" i="1"/>
  <c r="H119" i="1" s="1"/>
  <c r="F155" i="1" l="1"/>
  <c r="E98" i="1" l="1"/>
  <c r="E97" i="1"/>
  <c r="E96" i="1"/>
  <c r="E95" i="1"/>
  <c r="E94" i="1"/>
  <c r="J93" i="1"/>
  <c r="I93" i="1"/>
  <c r="G93" i="1"/>
  <c r="F93" i="1"/>
  <c r="E93" i="1" l="1"/>
  <c r="F73" i="1" l="1"/>
  <c r="F103" i="1" l="1"/>
  <c r="F161" i="1"/>
  <c r="I85" i="1" l="1"/>
  <c r="G73" i="1"/>
  <c r="I161" i="1" l="1"/>
  <c r="G36" i="1"/>
  <c r="I69" i="1"/>
  <c r="J69" i="1"/>
  <c r="I20" i="1"/>
  <c r="I162" i="1"/>
  <c r="I160" i="1"/>
  <c r="I159" i="1"/>
  <c r="I158" i="1"/>
  <c r="I156" i="1"/>
  <c r="I155" i="1"/>
  <c r="I149" i="1" s="1"/>
  <c r="I154" i="1"/>
  <c r="I153" i="1"/>
  <c r="I147" i="1" s="1"/>
  <c r="I152" i="1"/>
  <c r="I133" i="1"/>
  <c r="I116" i="1"/>
  <c r="I115" i="1"/>
  <c r="I114" i="1"/>
  <c r="I113" i="1"/>
  <c r="I111" i="1"/>
  <c r="I106" i="1" s="1"/>
  <c r="I112" i="1" s="1"/>
  <c r="I104" i="1"/>
  <c r="I103" i="1"/>
  <c r="I102" i="1"/>
  <c r="I101" i="1"/>
  <c r="I100" i="1"/>
  <c r="I87" i="1"/>
  <c r="I81" i="1"/>
  <c r="I75" i="1"/>
  <c r="I63" i="1"/>
  <c r="I57" i="1"/>
  <c r="I51" i="1"/>
  <c r="I45" i="1"/>
  <c r="I43" i="1"/>
  <c r="I42" i="1"/>
  <c r="I41" i="1"/>
  <c r="I122" i="1" s="1"/>
  <c r="I40" i="1"/>
  <c r="I121" i="1" s="1"/>
  <c r="I39" i="1"/>
  <c r="I32" i="1"/>
  <c r="I26" i="1"/>
  <c r="I14" i="1"/>
  <c r="I8" i="1"/>
  <c r="I148" i="1" l="1"/>
  <c r="I123" i="1"/>
  <c r="I136" i="1" s="1"/>
  <c r="I157" i="1"/>
  <c r="I99" i="1"/>
  <c r="I38" i="1"/>
  <c r="I151" i="1"/>
  <c r="I135" i="1"/>
  <c r="I134" i="1"/>
  <c r="I117" i="1"/>
  <c r="I124" i="1" s="1"/>
  <c r="I120" i="1"/>
  <c r="I146" i="1" s="1"/>
  <c r="I164" i="1" l="1"/>
  <c r="I119" i="1"/>
  <c r="I137" i="1"/>
  <c r="I132" i="1" s="1"/>
  <c r="I150" i="1"/>
  <c r="I145" i="1" s="1"/>
  <c r="F156" i="1"/>
  <c r="G156" i="1"/>
  <c r="J156" i="1"/>
  <c r="F160" i="1"/>
  <c r="G160" i="1"/>
  <c r="J160" i="1"/>
  <c r="F159" i="1"/>
  <c r="F147" i="1" s="1"/>
  <c r="G159" i="1"/>
  <c r="J159" i="1"/>
  <c r="G155" i="1"/>
  <c r="J155" i="1"/>
  <c r="G154" i="1"/>
  <c r="J154" i="1"/>
  <c r="G153" i="1"/>
  <c r="J153" i="1"/>
  <c r="F149" i="1"/>
  <c r="G161" i="1"/>
  <c r="J161" i="1"/>
  <c r="J148" i="1" l="1"/>
  <c r="J147" i="1"/>
  <c r="G148" i="1"/>
  <c r="J149" i="1"/>
  <c r="G149" i="1"/>
  <c r="G147" i="1"/>
  <c r="E52" i="1" l="1"/>
  <c r="E46" i="1"/>
  <c r="F101" i="1"/>
  <c r="G101" i="1"/>
  <c r="J101" i="1"/>
  <c r="F102" i="1"/>
  <c r="G102" i="1"/>
  <c r="J102" i="1"/>
  <c r="G103" i="1"/>
  <c r="J103" i="1"/>
  <c r="F104" i="1"/>
  <c r="G104" i="1"/>
  <c r="J104" i="1"/>
  <c r="F100" i="1"/>
  <c r="G100" i="1"/>
  <c r="J100" i="1"/>
  <c r="E50" i="1"/>
  <c r="E49" i="1"/>
  <c r="J45" i="1"/>
  <c r="G45" i="1"/>
  <c r="F45" i="1"/>
  <c r="F99" i="1" l="1"/>
  <c r="E48" i="1"/>
  <c r="E47" i="1"/>
  <c r="E45" i="1" l="1"/>
  <c r="J133" i="1" l="1"/>
  <c r="G133" i="1"/>
  <c r="F133" i="1"/>
  <c r="E131" i="1"/>
  <c r="E130" i="1"/>
  <c r="E129" i="1"/>
  <c r="E128" i="1"/>
  <c r="E127" i="1"/>
  <c r="E125" i="1"/>
  <c r="E126" i="1" l="1"/>
  <c r="J42" i="1"/>
  <c r="E110" i="1" l="1"/>
  <c r="E53" i="1" l="1"/>
  <c r="E59" i="1"/>
  <c r="G42" i="1"/>
  <c r="F42" i="1"/>
  <c r="E36" i="1" l="1"/>
  <c r="E102" i="1"/>
  <c r="E60" i="1"/>
  <c r="E101" i="1"/>
  <c r="J116" i="1"/>
  <c r="G116" i="1"/>
  <c r="F116" i="1"/>
  <c r="J115" i="1"/>
  <c r="G115" i="1"/>
  <c r="F115" i="1"/>
  <c r="J114" i="1"/>
  <c r="G114" i="1"/>
  <c r="F114" i="1"/>
  <c r="J113" i="1"/>
  <c r="G113" i="1"/>
  <c r="F113" i="1"/>
  <c r="J111" i="1"/>
  <c r="G111" i="1"/>
  <c r="F111" i="1"/>
  <c r="E109" i="1"/>
  <c r="E108" i="1"/>
  <c r="E107" i="1"/>
  <c r="E138" i="1"/>
  <c r="E140" i="1"/>
  <c r="E141" i="1"/>
  <c r="E142" i="1"/>
  <c r="E143" i="1"/>
  <c r="E144" i="1"/>
  <c r="F152" i="1"/>
  <c r="G152" i="1"/>
  <c r="J152" i="1"/>
  <c r="F158" i="1"/>
  <c r="G158" i="1"/>
  <c r="J158" i="1"/>
  <c r="F162" i="1"/>
  <c r="G162" i="1"/>
  <c r="J162" i="1"/>
  <c r="J43" i="1"/>
  <c r="G43" i="1"/>
  <c r="J41" i="1"/>
  <c r="G41" i="1"/>
  <c r="F41" i="1"/>
  <c r="J40" i="1"/>
  <c r="G40" i="1"/>
  <c r="F40" i="1"/>
  <c r="J39" i="1"/>
  <c r="G39" i="1"/>
  <c r="F39" i="1"/>
  <c r="F117" i="1" l="1"/>
  <c r="F124" i="1" s="1"/>
  <c r="G117" i="1"/>
  <c r="J117" i="1"/>
  <c r="G106" i="1"/>
  <c r="G112" i="1" s="1"/>
  <c r="E113" i="1"/>
  <c r="F106" i="1"/>
  <c r="F112" i="1" s="1"/>
  <c r="E116" i="1"/>
  <c r="E115" i="1"/>
  <c r="E139" i="1"/>
  <c r="J106" i="1"/>
  <c r="J112" i="1" s="1"/>
  <c r="E111" i="1"/>
  <c r="G151" i="1"/>
  <c r="F157" i="1"/>
  <c r="F151" i="1"/>
  <c r="E114" i="1"/>
  <c r="E152" i="1"/>
  <c r="G157" i="1"/>
  <c r="J157" i="1"/>
  <c r="J151" i="1"/>
  <c r="E158" i="1"/>
  <c r="E39" i="1"/>
  <c r="E117" i="1" l="1"/>
  <c r="E106" i="1"/>
  <c r="E112" i="1"/>
  <c r="G164" i="1"/>
  <c r="J164" i="1"/>
  <c r="F164" i="1"/>
  <c r="E149" i="1" l="1"/>
  <c r="E159" i="1" l="1"/>
  <c r="E12" i="1" l="1"/>
  <c r="E104" i="1"/>
  <c r="E162" i="1"/>
  <c r="E153" i="1"/>
  <c r="E156" i="1"/>
  <c r="E43" i="1"/>
  <c r="E68" i="1"/>
  <c r="E67" i="1"/>
  <c r="E55" i="1" l="1"/>
  <c r="E61" i="1"/>
  <c r="E161" i="1" l="1"/>
  <c r="E103" i="1"/>
  <c r="E18" i="1"/>
  <c r="E155" i="1"/>
  <c r="E42" i="1" l="1"/>
  <c r="E157" i="1" l="1"/>
  <c r="E54" i="1"/>
  <c r="E160" i="1" l="1"/>
  <c r="E25" i="1"/>
  <c r="F120" i="1" l="1"/>
  <c r="G120" i="1"/>
  <c r="F81" i="1"/>
  <c r="G81" i="1"/>
  <c r="J81" i="1"/>
  <c r="F87" i="1"/>
  <c r="G87" i="1"/>
  <c r="J87" i="1"/>
  <c r="J75" i="1"/>
  <c r="F75" i="1"/>
  <c r="G75" i="1"/>
  <c r="F69" i="1"/>
  <c r="G69" i="1"/>
  <c r="F63" i="1"/>
  <c r="G63" i="1"/>
  <c r="J63" i="1"/>
  <c r="F57" i="1"/>
  <c r="G57" i="1"/>
  <c r="J57" i="1"/>
  <c r="J51" i="1"/>
  <c r="G51" i="1"/>
  <c r="F51" i="1"/>
  <c r="F32" i="1"/>
  <c r="G32" i="1"/>
  <c r="J32" i="1"/>
  <c r="F26" i="1"/>
  <c r="G26" i="1"/>
  <c r="J26" i="1"/>
  <c r="F20" i="1"/>
  <c r="G20" i="1"/>
  <c r="J20" i="1"/>
  <c r="J120" i="1" l="1"/>
  <c r="J146" i="1" s="1"/>
  <c r="J99" i="1"/>
  <c r="F122" i="1"/>
  <c r="G121" i="1"/>
  <c r="J124" i="1"/>
  <c r="F121" i="1"/>
  <c r="G124" i="1"/>
  <c r="J122" i="1"/>
  <c r="G122" i="1"/>
  <c r="J121" i="1"/>
  <c r="J123" i="1"/>
  <c r="G123" i="1"/>
  <c r="F123" i="1"/>
  <c r="G146" i="1"/>
  <c r="F146" i="1"/>
  <c r="G38" i="1"/>
  <c r="G99" i="1"/>
  <c r="J38" i="1"/>
  <c r="F38" i="1"/>
  <c r="E9" i="1"/>
  <c r="F8" i="1"/>
  <c r="G8" i="1"/>
  <c r="J8" i="1"/>
  <c r="F134" i="1" l="1"/>
  <c r="E123" i="1"/>
  <c r="F136" i="1"/>
  <c r="G136" i="1"/>
  <c r="G135" i="1"/>
  <c r="G150" i="1"/>
  <c r="G137" i="1"/>
  <c r="G134" i="1"/>
  <c r="J136" i="1"/>
  <c r="F150" i="1"/>
  <c r="F137" i="1"/>
  <c r="F135" i="1"/>
  <c r="J134" i="1"/>
  <c r="J135" i="1"/>
  <c r="J150" i="1"/>
  <c r="J137" i="1"/>
  <c r="J119" i="1"/>
  <c r="G119" i="1"/>
  <c r="F119" i="1"/>
  <c r="E23" i="1"/>
  <c r="E24" i="1"/>
  <c r="F132" i="1" l="1"/>
  <c r="G132" i="1"/>
  <c r="J145" i="1"/>
  <c r="F145" i="1"/>
  <c r="J132" i="1"/>
  <c r="E137" i="1"/>
  <c r="E136" i="1"/>
  <c r="F14" i="1"/>
  <c r="G14" i="1"/>
  <c r="J14" i="1"/>
  <c r="E91" i="1" l="1"/>
  <c r="E90" i="1"/>
  <c r="E89" i="1"/>
  <c r="E88" i="1"/>
  <c r="E17" i="1"/>
  <c r="E16" i="1"/>
  <c r="E15" i="1"/>
  <c r="E14" i="1" l="1"/>
  <c r="E154" i="1"/>
  <c r="E151" i="1" l="1"/>
  <c r="E164" i="1" s="1"/>
  <c r="E77" i="1" l="1"/>
  <c r="E78" i="1"/>
  <c r="E79" i="1"/>
  <c r="E80" i="1"/>
  <c r="E76" i="1"/>
  <c r="E73" i="1"/>
  <c r="E86" i="1" l="1"/>
  <c r="E85" i="1"/>
  <c r="E84" i="1"/>
  <c r="E83" i="1"/>
  <c r="E82" i="1"/>
  <c r="E74" i="1"/>
  <c r="E72" i="1"/>
  <c r="E71" i="1"/>
  <c r="E70" i="1"/>
  <c r="E66" i="1"/>
  <c r="E65" i="1"/>
  <c r="E64" i="1"/>
  <c r="E27" i="1"/>
  <c r="E31" i="1"/>
  <c r="E62" i="1"/>
  <c r="E58" i="1"/>
  <c r="E56" i="1"/>
  <c r="E33" i="1"/>
  <c r="E37" i="1"/>
  <c r="E35" i="1"/>
  <c r="E34" i="1"/>
  <c r="E28" i="1"/>
  <c r="E29" i="1"/>
  <c r="E22" i="1"/>
  <c r="E21" i="1"/>
  <c r="E10" i="1"/>
  <c r="E11" i="1"/>
  <c r="E13" i="1"/>
  <c r="E120" i="1" l="1"/>
  <c r="E51" i="1"/>
  <c r="E122" i="1"/>
  <c r="E124" i="1"/>
  <c r="E20" i="1"/>
  <c r="E100" i="1"/>
  <c r="E69" i="1"/>
  <c r="E81" i="1"/>
  <c r="E40" i="1"/>
  <c r="E57" i="1"/>
  <c r="E41" i="1"/>
  <c r="E121" i="1" l="1"/>
  <c r="E135" i="1"/>
  <c r="E133" i="1"/>
  <c r="E134" i="1"/>
  <c r="E147" i="1"/>
  <c r="E148" i="1"/>
  <c r="E150" i="1"/>
  <c r="E146" i="1" l="1"/>
  <c r="E132" i="1"/>
  <c r="E8" i="1"/>
  <c r="E26" i="1"/>
  <c r="E30" i="1"/>
  <c r="E63" i="1"/>
  <c r="E75" i="1"/>
  <c r="E145" i="1" l="1"/>
  <c r="E38" i="1"/>
  <c r="E99" i="1"/>
  <c r="E119" i="1" l="1"/>
</calcChain>
</file>

<file path=xl/sharedStrings.xml><?xml version="1.0" encoding="utf-8"?>
<sst xmlns="http://schemas.openxmlformats.org/spreadsheetml/2006/main" count="320" uniqueCount="138">
  <si>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</si>
  <si>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</si>
  <si>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</si>
  <si>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</si>
  <si>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</si>
  <si>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</si>
  <si>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</si>
  <si>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</si>
  <si>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</si>
  <si>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</si>
  <si>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</si>
  <si>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</si>
  <si>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</si>
  <si>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</si>
  <si>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</si>
  <si>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</si>
  <si>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</si>
  <si>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</si>
  <si>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</si>
  <si>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</si>
  <si>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</si>
  <si>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</si>
  <si>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</si>
  <si>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</si>
  <si>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</si>
  <si>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</si>
  <si>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</si>
  <si>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</si>
  <si>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</si>
  <si>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</si>
  <si>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</si>
  <si>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</si>
  <si>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</si>
  <si>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</si>
  <si>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</si>
  <si>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</si>
  <si>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</si>
  <si>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</si>
  <si>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</si>
  <si>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</si>
  <si>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</si>
  <si>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</si>
  <si>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</si>
  <si>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</si>
  <si>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</si>
  <si>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</si>
  <si>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</si>
  <si>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</si>
  <si>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</si>
  <si>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</si>
  <si>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</si>
  <si>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</si>
  <si>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</si>
  <si>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
</t>
  </si>
  <si>
    <t xml:space="preserve">Оценка имущества, обследование жилых и нежилых помещений, зданий, строений, домов, оформление полисов ОСАГО 
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</si>
  <si>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</si>
  <si>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</si>
  <si>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</si>
  <si>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</si>
  <si>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</si>
  <si>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</si>
  <si>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На мероприятия по выплате  выкупной стоимости</t>
  </si>
  <si>
    <t>На мероприятия по сносу МКД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</si>
  <si>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
</t>
  </si>
  <si>
    <t>На мероприятия по ремонту жилого фонда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</si>
  <si>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</si>
  <si>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</si>
  <si>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</si>
  <si>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</si>
  <si>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</si>
  <si>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</si>
  <si>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</si>
  <si>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</si>
  <si>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</si>
  <si>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</si>
  <si>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</si>
  <si>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</si>
  <si>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</si>
  <si>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</si>
  <si>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</si>
  <si>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</si>
  <si>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</si>
  <si>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</si>
  <si>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</si>
  <si>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</si>
  <si>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</si>
  <si>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</si>
  <si>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</si>
  <si>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</si>
  <si>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</si>
  <si>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</si>
  <si>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</si>
  <si>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</si>
  <si>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</si>
  <si>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</si>
  <si>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</si>
  <si>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</si>
  <si>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</si>
  <si>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</si>
  <si>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</si>
  <si>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</si>
  <si>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</si>
  <si>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</si>
  <si>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</si>
  <si>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</si>
  <si>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</si>
  <si>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</si>
  <si>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</si>
  <si>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</si>
  <si>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>Основное мероприятие "Снос расселенных многоквартирных домов" (показатель №7)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</si>
  <si>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</si>
  <si>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</si>
  <si>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</si>
  <si>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</si>
  <si>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</si>
  <si>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</si>
  <si>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7)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</si>
  <si>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 8)
</t>
  </si>
  <si>
    <t>Основное мероприятие Региональный проект "Обеспечение устойчивого сокращения непригодного для проживания жилищного фонда"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</si>
  <si>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</si>
  <si>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</si>
  <si>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</si>
  <si>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</si>
  <si>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</si>
  <si>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</si>
  <si>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>2025 год</t>
  </si>
  <si>
    <t>2025 г.</t>
  </si>
  <si>
    <t>6.</t>
  </si>
  <si>
    <t>"Приобретение жилых помещений с целью улучшения жилищных условий граждан"</t>
  </si>
  <si>
    <t>Приобретение жилых помещений для включения в состав муниципального жилищного фонда.</t>
  </si>
  <si>
    <t>Основное мероприятие "Приобретение жилых помещений с целью улучшения жилищных условий граждан" (показатель №6)</t>
  </si>
  <si>
    <t xml:space="preserve">2027-2030 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</si>
  <si>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</si>
  <si>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</si>
  <si>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2024год</t>
  </si>
  <si>
    <t>2027-2030 гг.</t>
  </si>
  <si>
    <t>2026 г.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</si>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</sst>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22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4" fillId="0" borderId="0" xfId="3" applyFont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4"/>
  <sheetViews>
    <sheetView view="pageBreakPreview" zoomScale="68" zoomScaleNormal="70" zoomScaleSheetLayoutView="68" workbookViewId="0">
      <pane ySplit="1" topLeftCell="A129" activePane="bottomLeft" state="frozen"/>
      <selection pane="bottomLeft" activeCell="F79" sqref="F79"/>
    </sheetView>
  </sheetViews>
  <sheetFormatPr defaultColWidth="9.140625" defaultRowHeight="16.5" outlineLevelRow="1" x14ac:dyDescent="0.25"/>
  <cols>
    <col min="1" max="1" width="16.42578125" style="1" customWidth="1"/>
    <col min="2" max="2" width="37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7109375" style="2" customWidth="1"/>
    <col min="7" max="7" width="21" style="2" bestFit="1" customWidth="1"/>
    <col min="8" max="10" width="22.5703125" style="2" customWidth="1"/>
    <col min="11" max="11" width="23.85546875" style="6" customWidth="1"/>
    <col min="12" max="12" width="16.42578125" style="6" bestFit="1" customWidth="1"/>
    <col min="13" max="13" width="19.5703125" style="2" bestFit="1" customWidth="1"/>
    <col min="14" max="16384" width="9.140625" style="2"/>
  </cols>
  <sheetData>
    <row r="1" spans="1:13" x14ac:dyDescent="0.25">
      <c r="A1" s="15"/>
      <c r="B1" s="16"/>
      <c r="C1" s="17"/>
      <c r="D1" s="16"/>
      <c r="E1" s="16"/>
      <c r="F1" s="146"/>
      <c r="G1" s="146"/>
      <c r="H1" s="146"/>
      <c r="I1" s="146"/>
      <c r="J1" s="146"/>
    </row>
    <row r="2" spans="1:13" ht="25.5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3" ht="16.5" customHeight="1" x14ac:dyDescent="0.25">
      <c r="A3" s="148" t="s">
        <v>40</v>
      </c>
      <c r="B3" s="149" t="s">
        <v>1</v>
      </c>
      <c r="C3" s="149" t="s">
        <v>35</v>
      </c>
      <c r="D3" s="149" t="s">
        <v>2</v>
      </c>
      <c r="E3" s="149" t="s">
        <v>3</v>
      </c>
      <c r="F3" s="149"/>
      <c r="G3" s="149"/>
      <c r="H3" s="149"/>
      <c r="I3" s="149"/>
      <c r="J3" s="149"/>
    </row>
    <row r="4" spans="1:13" x14ac:dyDescent="0.25">
      <c r="A4" s="148"/>
      <c r="B4" s="149"/>
      <c r="C4" s="149"/>
      <c r="D4" s="149"/>
      <c r="E4" s="149" t="s">
        <v>4</v>
      </c>
      <c r="F4" s="149"/>
      <c r="G4" s="149"/>
      <c r="H4" s="149"/>
      <c r="I4" s="149"/>
      <c r="J4" s="149"/>
    </row>
    <row r="5" spans="1:13" ht="96.75" customHeight="1" x14ac:dyDescent="0.25">
      <c r="A5" s="148"/>
      <c r="B5" s="149"/>
      <c r="C5" s="149"/>
      <c r="D5" s="149"/>
      <c r="E5" s="149"/>
      <c r="F5" s="40">
        <v>2023</v>
      </c>
      <c r="G5" s="40">
        <v>2024</v>
      </c>
      <c r="H5" s="141">
        <v>2025</v>
      </c>
      <c r="I5" s="136">
        <v>2026</v>
      </c>
      <c r="J5" s="40" t="s">
        <v>131</v>
      </c>
    </row>
    <row r="6" spans="1:13" x14ac:dyDescent="0.25">
      <c r="A6" s="18">
        <v>1</v>
      </c>
      <c r="B6" s="19">
        <v>2</v>
      </c>
      <c r="C6" s="19">
        <v>3</v>
      </c>
      <c r="D6" s="18">
        <v>4</v>
      </c>
      <c r="E6" s="19">
        <v>5</v>
      </c>
      <c r="F6" s="18" t="s">
        <v>28</v>
      </c>
      <c r="G6" s="19">
        <v>7</v>
      </c>
      <c r="H6" s="19">
        <v>8</v>
      </c>
      <c r="I6" s="19">
        <v>9</v>
      </c>
      <c r="J6" s="19">
        <v>10</v>
      </c>
    </row>
    <row r="7" spans="1:13" s="42" customFormat="1" ht="15" customHeight="1" x14ac:dyDescent="0.25">
      <c r="A7" s="150" t="s">
        <v>37</v>
      </c>
      <c r="B7" s="151"/>
      <c r="C7" s="151"/>
      <c r="D7" s="151"/>
      <c r="E7" s="151"/>
      <c r="F7" s="151"/>
      <c r="G7" s="151"/>
      <c r="H7" s="151"/>
      <c r="I7" s="151"/>
      <c r="J7" s="151"/>
      <c r="K7" s="41"/>
      <c r="L7" s="41"/>
    </row>
    <row r="8" spans="1:13" ht="3" hidden="1" customHeight="1" outlineLevel="1" x14ac:dyDescent="0.25">
      <c r="A8" s="143" t="s">
        <v>6</v>
      </c>
      <c r="B8" s="145" t="s">
        <v>7</v>
      </c>
      <c r="C8" s="145" t="s">
        <v>23</v>
      </c>
      <c r="D8" s="20" t="s">
        <v>8</v>
      </c>
      <c r="E8" s="21" t="e">
        <f>#REF!+#REF!+#REF!+#REF!</f>
        <v>#REF!</v>
      </c>
      <c r="F8" s="22">
        <f t="shared" ref="F8:J8" si="0">SUM(F9:F13)</f>
        <v>0</v>
      </c>
      <c r="G8" s="22">
        <f t="shared" si="0"/>
        <v>0</v>
      </c>
      <c r="H8" s="22">
        <f t="shared" ref="H8:I8" si="1">SUM(H9:H13)</f>
        <v>0</v>
      </c>
      <c r="I8" s="22">
        <f t="shared" si="1"/>
        <v>0</v>
      </c>
      <c r="J8" s="22">
        <f t="shared" si="0"/>
        <v>0</v>
      </c>
    </row>
    <row r="9" spans="1:13" ht="3" hidden="1" customHeight="1" outlineLevel="1" x14ac:dyDescent="0.25">
      <c r="A9" s="143"/>
      <c r="B9" s="145"/>
      <c r="C9" s="145"/>
      <c r="D9" s="24" t="s">
        <v>22</v>
      </c>
      <c r="E9" s="22">
        <f>SUM(F9:J9)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</row>
    <row r="10" spans="1:13" ht="33" hidden="1" outlineLevel="1" x14ac:dyDescent="0.25">
      <c r="A10" s="143"/>
      <c r="B10" s="145"/>
      <c r="C10" s="145"/>
      <c r="D10" s="24" t="s">
        <v>9</v>
      </c>
      <c r="E10" s="22">
        <f>SUM(F10:J10)</f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8"/>
      <c r="L10" s="8"/>
      <c r="M10" s="9"/>
    </row>
    <row r="11" spans="1:13" hidden="1" outlineLevel="1" x14ac:dyDescent="0.25">
      <c r="A11" s="143"/>
      <c r="B11" s="145"/>
      <c r="C11" s="145"/>
      <c r="D11" s="24" t="s">
        <v>10</v>
      </c>
      <c r="E11" s="22">
        <f>SUM(F11:J11)</f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8"/>
      <c r="L11" s="8"/>
      <c r="M11" s="9"/>
    </row>
    <row r="12" spans="1:13" ht="33" hidden="1" outlineLevel="1" x14ac:dyDescent="0.25">
      <c r="A12" s="143"/>
      <c r="B12" s="145"/>
      <c r="C12" s="145"/>
      <c r="D12" s="24" t="s">
        <v>11</v>
      </c>
      <c r="E12" s="21">
        <f>SUM(F12:J12)</f>
        <v>0</v>
      </c>
      <c r="F12" s="26"/>
      <c r="G12" s="26"/>
      <c r="H12" s="26"/>
      <c r="I12" s="26"/>
      <c r="J12" s="26"/>
      <c r="K12" s="8"/>
      <c r="L12" s="8"/>
      <c r="M12" s="9"/>
    </row>
    <row r="13" spans="1:13" hidden="1" outlineLevel="1" x14ac:dyDescent="0.25">
      <c r="A13" s="143"/>
      <c r="B13" s="145"/>
      <c r="C13" s="145"/>
      <c r="D13" s="24" t="s">
        <v>12</v>
      </c>
      <c r="E13" s="21">
        <f>SUM(F13:J13)</f>
        <v>0</v>
      </c>
      <c r="F13" s="26"/>
      <c r="G13" s="26"/>
      <c r="H13" s="26"/>
      <c r="I13" s="26"/>
      <c r="J13" s="26"/>
      <c r="K13" s="8"/>
      <c r="L13" s="8"/>
      <c r="M13" s="9"/>
    </row>
    <row r="14" spans="1:13" hidden="1" outlineLevel="1" x14ac:dyDescent="0.25">
      <c r="A14" s="143" t="s">
        <v>29</v>
      </c>
      <c r="B14" s="145" t="s">
        <v>33</v>
      </c>
      <c r="C14" s="145" t="s">
        <v>23</v>
      </c>
      <c r="D14" s="20" t="s">
        <v>8</v>
      </c>
      <c r="E14" s="21" t="e">
        <f>#REF!+#REF!+#REF!+#REF!</f>
        <v>#REF!</v>
      </c>
      <c r="F14" s="22">
        <f t="shared" ref="F14:J14" si="2">SUM(F15:F19)</f>
        <v>0</v>
      </c>
      <c r="G14" s="22">
        <f t="shared" si="2"/>
        <v>0</v>
      </c>
      <c r="H14" s="22">
        <f t="shared" ref="H14:I14" si="3">SUM(H15:H19)</f>
        <v>0</v>
      </c>
      <c r="I14" s="22">
        <f t="shared" si="3"/>
        <v>0</v>
      </c>
      <c r="J14" s="22">
        <f t="shared" si="2"/>
        <v>0</v>
      </c>
    </row>
    <row r="15" spans="1:13" hidden="1" outlineLevel="1" x14ac:dyDescent="0.25">
      <c r="A15" s="143"/>
      <c r="B15" s="145"/>
      <c r="C15" s="145"/>
      <c r="D15" s="24" t="s">
        <v>22</v>
      </c>
      <c r="E15" s="22">
        <f>SUM(F15:J15)</f>
        <v>0</v>
      </c>
      <c r="F15" s="22"/>
      <c r="G15" s="22"/>
      <c r="H15" s="22"/>
      <c r="I15" s="22"/>
      <c r="J15" s="22"/>
    </row>
    <row r="16" spans="1:13" ht="33" hidden="1" outlineLevel="1" x14ac:dyDescent="0.25">
      <c r="A16" s="143"/>
      <c r="B16" s="145"/>
      <c r="C16" s="145"/>
      <c r="D16" s="24" t="s">
        <v>9</v>
      </c>
      <c r="E16" s="22">
        <f>SUM(F16:J16)</f>
        <v>0</v>
      </c>
      <c r="F16" s="25"/>
      <c r="G16" s="25"/>
      <c r="H16" s="25"/>
      <c r="I16" s="25"/>
      <c r="J16" s="25"/>
      <c r="K16" s="8"/>
      <c r="L16" s="8"/>
      <c r="M16" s="9"/>
    </row>
    <row r="17" spans="1:13" hidden="1" outlineLevel="1" x14ac:dyDescent="0.25">
      <c r="A17" s="143"/>
      <c r="B17" s="145"/>
      <c r="C17" s="145"/>
      <c r="D17" s="24" t="s">
        <v>10</v>
      </c>
      <c r="E17" s="22">
        <f>SUM(F17:J17)</f>
        <v>0</v>
      </c>
      <c r="F17" s="26"/>
      <c r="G17" s="26"/>
      <c r="H17" s="26"/>
      <c r="I17" s="26"/>
      <c r="J17" s="26"/>
      <c r="K17" s="8"/>
      <c r="L17" s="8"/>
      <c r="M17" s="9"/>
    </row>
    <row r="18" spans="1:13" ht="33" hidden="1" outlineLevel="1" x14ac:dyDescent="0.25">
      <c r="A18" s="143"/>
      <c r="B18" s="145"/>
      <c r="C18" s="145"/>
      <c r="D18" s="24" t="s">
        <v>11</v>
      </c>
      <c r="E18" s="21">
        <f>SUM(F18:J18)</f>
        <v>0</v>
      </c>
      <c r="F18" s="26"/>
      <c r="G18" s="26"/>
      <c r="H18" s="26"/>
      <c r="I18" s="26"/>
      <c r="J18" s="26"/>
      <c r="K18" s="8"/>
      <c r="L18" s="8"/>
      <c r="M18" s="9"/>
    </row>
    <row r="19" spans="1:13" hidden="1" outlineLevel="1" x14ac:dyDescent="0.25">
      <c r="A19" s="143"/>
      <c r="B19" s="145"/>
      <c r="C19" s="145"/>
      <c r="D19" s="24" t="s">
        <v>12</v>
      </c>
      <c r="E19" s="27" t="s">
        <v>27</v>
      </c>
      <c r="F19" s="25"/>
      <c r="G19" s="25"/>
      <c r="H19" s="25"/>
      <c r="I19" s="25"/>
      <c r="J19" s="25"/>
      <c r="K19" s="8"/>
      <c r="L19" s="8"/>
      <c r="M19" s="9"/>
    </row>
    <row r="20" spans="1:13" outlineLevel="1" x14ac:dyDescent="0.25">
      <c r="A20" s="143" t="s">
        <v>6</v>
      </c>
      <c r="B20" s="145" t="s">
        <v>108</v>
      </c>
      <c r="C20" s="145" t="s">
        <v>23</v>
      </c>
      <c r="D20" s="20" t="s">
        <v>8</v>
      </c>
      <c r="E20" s="28">
        <f t="shared" ref="E20:E31" si="4">SUM(F20:J20)</f>
        <v>717</v>
      </c>
      <c r="F20" s="28">
        <f t="shared" ref="F20:J20" si="5">SUM(F21:F25)</f>
        <v>262.5</v>
      </c>
      <c r="G20" s="28">
        <f t="shared" si="5"/>
        <v>184.5</v>
      </c>
      <c r="H20" s="28">
        <f t="shared" ref="H20:I20" si="6">SUM(H21:H25)</f>
        <v>135</v>
      </c>
      <c r="I20" s="28">
        <f t="shared" si="6"/>
        <v>135</v>
      </c>
      <c r="J20" s="28">
        <f t="shared" si="5"/>
        <v>0</v>
      </c>
      <c r="K20" s="8"/>
      <c r="L20" s="8"/>
      <c r="M20" s="9"/>
    </row>
    <row r="21" spans="1:13" outlineLevel="1" x14ac:dyDescent="0.25">
      <c r="A21" s="143"/>
      <c r="B21" s="145"/>
      <c r="C21" s="145"/>
      <c r="D21" s="24" t="s">
        <v>22</v>
      </c>
      <c r="E21" s="30">
        <f t="shared" si="4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8"/>
      <c r="L21" s="8"/>
      <c r="M21" s="9"/>
    </row>
    <row r="22" spans="1:13" ht="33" outlineLevel="1" x14ac:dyDescent="0.25">
      <c r="A22" s="143"/>
      <c r="B22" s="145"/>
      <c r="C22" s="145"/>
      <c r="D22" s="24" t="s">
        <v>9</v>
      </c>
      <c r="E22" s="30">
        <f t="shared" si="4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8"/>
      <c r="L22" s="8"/>
      <c r="M22" s="9"/>
    </row>
    <row r="23" spans="1:13" outlineLevel="1" x14ac:dyDescent="0.25">
      <c r="A23" s="143"/>
      <c r="B23" s="145"/>
      <c r="C23" s="145"/>
      <c r="D23" s="24" t="s">
        <v>10</v>
      </c>
      <c r="E23" s="30">
        <f t="shared" si="4"/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8"/>
      <c r="L23" s="8"/>
      <c r="M23" s="9"/>
    </row>
    <row r="24" spans="1:13" ht="33.75" customHeight="1" outlineLevel="1" x14ac:dyDescent="0.25">
      <c r="A24" s="143"/>
      <c r="B24" s="145"/>
      <c r="C24" s="145"/>
      <c r="D24" s="24" t="s">
        <v>105</v>
      </c>
      <c r="E24" s="30">
        <f t="shared" si="4"/>
        <v>717</v>
      </c>
      <c r="F24" s="31">
        <f>320-107-118-95+150+94.5+18</f>
        <v>262.5</v>
      </c>
      <c r="G24" s="31">
        <f>184.5</f>
        <v>184.5</v>
      </c>
      <c r="H24" s="31">
        <f>135</f>
        <v>135</v>
      </c>
      <c r="I24" s="31">
        <f>135</f>
        <v>135</v>
      </c>
      <c r="J24" s="31">
        <v>0</v>
      </c>
      <c r="K24" s="8"/>
      <c r="L24" s="8"/>
      <c r="M24" s="12"/>
    </row>
    <row r="25" spans="1:13" ht="23.25" customHeight="1" outlineLevel="1" x14ac:dyDescent="0.25">
      <c r="A25" s="143"/>
      <c r="B25" s="145"/>
      <c r="C25" s="145"/>
      <c r="D25" s="24" t="s">
        <v>12</v>
      </c>
      <c r="E25" s="30">
        <f t="shared" si="4"/>
        <v>0</v>
      </c>
      <c r="F25" s="31">
        <v>0</v>
      </c>
      <c r="G25" s="31"/>
      <c r="H25" s="31"/>
      <c r="I25" s="31">
        <v>0</v>
      </c>
      <c r="J25" s="31">
        <v>0</v>
      </c>
      <c r="K25" s="8"/>
      <c r="L25" s="8"/>
      <c r="M25" s="9"/>
    </row>
    <row r="26" spans="1:13" outlineLevel="1" x14ac:dyDescent="0.25">
      <c r="A26" s="143" t="s">
        <v>14</v>
      </c>
      <c r="B26" s="145" t="s">
        <v>117</v>
      </c>
      <c r="C26" s="145" t="s">
        <v>24</v>
      </c>
      <c r="D26" s="59" t="s">
        <v>8</v>
      </c>
      <c r="E26" s="60">
        <f t="shared" si="4"/>
        <v>6434.3487100000002</v>
      </c>
      <c r="F26" s="60">
        <f t="shared" ref="F26:J26" si="7">SUM(F27:F31)</f>
        <v>991.34870999999998</v>
      </c>
      <c r="G26" s="60">
        <f t="shared" si="7"/>
        <v>1523</v>
      </c>
      <c r="H26" s="60">
        <f t="shared" ref="H26:I26" si="8">SUM(H27:H31)</f>
        <v>320</v>
      </c>
      <c r="I26" s="60">
        <f t="shared" si="8"/>
        <v>460</v>
      </c>
      <c r="J26" s="60">
        <f t="shared" si="7"/>
        <v>3140</v>
      </c>
      <c r="K26" s="8"/>
      <c r="L26" s="8"/>
      <c r="M26" s="9"/>
    </row>
    <row r="27" spans="1:13" outlineLevel="1" x14ac:dyDescent="0.25">
      <c r="A27" s="143"/>
      <c r="B27" s="145"/>
      <c r="C27" s="145"/>
      <c r="D27" s="24" t="s">
        <v>22</v>
      </c>
      <c r="E27" s="30">
        <f t="shared" si="4"/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8"/>
      <c r="L27" s="8"/>
      <c r="M27" s="9"/>
    </row>
    <row r="28" spans="1:13" ht="33" outlineLevel="1" x14ac:dyDescent="0.25">
      <c r="A28" s="143"/>
      <c r="B28" s="145"/>
      <c r="C28" s="145"/>
      <c r="D28" s="24" t="s">
        <v>9</v>
      </c>
      <c r="E28" s="30">
        <f t="shared" si="4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8"/>
      <c r="L28" s="8"/>
      <c r="M28" s="9"/>
    </row>
    <row r="29" spans="1:13" outlineLevel="1" x14ac:dyDescent="0.25">
      <c r="A29" s="143"/>
      <c r="B29" s="145"/>
      <c r="C29" s="145"/>
      <c r="D29" s="24" t="s">
        <v>10</v>
      </c>
      <c r="E29" s="30">
        <f t="shared" si="4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8"/>
      <c r="L29" s="8"/>
      <c r="M29" s="9"/>
    </row>
    <row r="30" spans="1:13" outlineLevel="1" x14ac:dyDescent="0.25">
      <c r="A30" s="143"/>
      <c r="B30" s="145"/>
      <c r="C30" s="145"/>
      <c r="D30" s="24" t="s">
        <v>105</v>
      </c>
      <c r="E30" s="30">
        <f t="shared" si="4"/>
        <v>6434.3487100000002</v>
      </c>
      <c r="F30" s="31">
        <v>991.34870999999998</v>
      </c>
      <c r="G30" s="31">
        <v>1523</v>
      </c>
      <c r="H30" s="31">
        <v>320</v>
      </c>
      <c r="I30" s="31">
        <v>460</v>
      </c>
      <c r="J30" s="31">
        <f>3600-I30</f>
        <v>3140</v>
      </c>
      <c r="K30" s="8"/>
      <c r="L30" s="8"/>
      <c r="M30" s="9"/>
    </row>
    <row r="31" spans="1:13" outlineLevel="1" x14ac:dyDescent="0.25">
      <c r="A31" s="143"/>
      <c r="B31" s="145"/>
      <c r="C31" s="145"/>
      <c r="D31" s="24" t="s">
        <v>12</v>
      </c>
      <c r="E31" s="30">
        <f t="shared" si="4"/>
        <v>0</v>
      </c>
      <c r="F31" s="31"/>
      <c r="G31" s="31">
        <v>0</v>
      </c>
      <c r="H31" s="31">
        <v>0</v>
      </c>
      <c r="I31" s="31">
        <v>0</v>
      </c>
      <c r="J31" s="31">
        <v>0</v>
      </c>
      <c r="K31" s="8"/>
      <c r="L31" s="8"/>
      <c r="M31" s="9"/>
    </row>
    <row r="32" spans="1:13" outlineLevel="1" x14ac:dyDescent="0.25">
      <c r="A32" s="143"/>
      <c r="B32" s="145"/>
      <c r="C32" s="145" t="s">
        <v>16</v>
      </c>
      <c r="D32" s="59" t="s">
        <v>8</v>
      </c>
      <c r="E32" s="60">
        <f>F32+G32+J32+I32</f>
        <v>297.03086000000002</v>
      </c>
      <c r="F32" s="60">
        <f t="shared" ref="F32:J32" si="9">SUM(F34:F37)</f>
        <v>277.03086000000002</v>
      </c>
      <c r="G32" s="60">
        <f t="shared" si="9"/>
        <v>20</v>
      </c>
      <c r="H32" s="60">
        <f t="shared" ref="H32:I32" si="10">SUM(H34:H37)</f>
        <v>0</v>
      </c>
      <c r="I32" s="60">
        <f t="shared" si="10"/>
        <v>0</v>
      </c>
      <c r="J32" s="60">
        <f t="shared" si="9"/>
        <v>0</v>
      </c>
      <c r="K32" s="8"/>
      <c r="L32" s="8"/>
      <c r="M32" s="9"/>
    </row>
    <row r="33" spans="1:13" outlineLevel="1" x14ac:dyDescent="0.25">
      <c r="A33" s="143"/>
      <c r="B33" s="145"/>
      <c r="C33" s="145"/>
      <c r="D33" s="24" t="s">
        <v>22</v>
      </c>
      <c r="E33" s="30">
        <f t="shared" ref="E33:E43" si="11">SUM(F33:J33)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8"/>
      <c r="L33" s="8"/>
      <c r="M33" s="9"/>
    </row>
    <row r="34" spans="1:13" ht="33" outlineLevel="1" x14ac:dyDescent="0.25">
      <c r="A34" s="143"/>
      <c r="B34" s="145"/>
      <c r="C34" s="145"/>
      <c r="D34" s="24" t="s">
        <v>9</v>
      </c>
      <c r="E34" s="30">
        <f t="shared" si="11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8"/>
      <c r="L34" s="8"/>
      <c r="M34" s="9"/>
    </row>
    <row r="35" spans="1:13" outlineLevel="1" x14ac:dyDescent="0.25">
      <c r="A35" s="143"/>
      <c r="B35" s="145"/>
      <c r="C35" s="145"/>
      <c r="D35" s="24" t="s">
        <v>10</v>
      </c>
      <c r="E35" s="30">
        <f t="shared" si="11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8"/>
      <c r="L35" s="8"/>
      <c r="M35" s="9"/>
    </row>
    <row r="36" spans="1:13" outlineLevel="1" x14ac:dyDescent="0.25">
      <c r="A36" s="143"/>
      <c r="B36" s="145"/>
      <c r="C36" s="145"/>
      <c r="D36" s="24" t="s">
        <v>105</v>
      </c>
      <c r="E36" s="30">
        <f t="shared" si="11"/>
        <v>297.03086000000002</v>
      </c>
      <c r="F36" s="31">
        <f>20+48.5+310.23628-87.877-1-17.10456+4.27614</f>
        <v>277.03086000000002</v>
      </c>
      <c r="G36" s="31">
        <f>20</f>
        <v>20</v>
      </c>
      <c r="H36" s="31">
        <v>0</v>
      </c>
      <c r="I36" s="31">
        <v>0</v>
      </c>
      <c r="J36" s="31">
        <v>0</v>
      </c>
      <c r="K36" s="8"/>
      <c r="L36" s="8"/>
      <c r="M36" s="9"/>
    </row>
    <row r="37" spans="1:13" outlineLevel="1" x14ac:dyDescent="0.25">
      <c r="A37" s="143"/>
      <c r="B37" s="145"/>
      <c r="C37" s="145"/>
      <c r="D37" s="24" t="s">
        <v>12</v>
      </c>
      <c r="E37" s="30">
        <f t="shared" si="11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8"/>
      <c r="L37" s="8"/>
      <c r="M37" s="9"/>
    </row>
    <row r="38" spans="1:13" s="46" customFormat="1" x14ac:dyDescent="0.25">
      <c r="A38" s="164" t="s">
        <v>13</v>
      </c>
      <c r="B38" s="165"/>
      <c r="C38" s="166"/>
      <c r="D38" s="59" t="s">
        <v>8</v>
      </c>
      <c r="E38" s="60">
        <f t="shared" si="11"/>
        <v>7448.3795700000001</v>
      </c>
      <c r="F38" s="60">
        <f t="shared" ref="F38:J38" si="12">SUM(F39:F43)</f>
        <v>1530.8795700000001</v>
      </c>
      <c r="G38" s="60">
        <f t="shared" si="12"/>
        <v>1727.5</v>
      </c>
      <c r="H38" s="60">
        <f t="shared" ref="H38:I38" si="13">SUM(H39:H43)</f>
        <v>455</v>
      </c>
      <c r="I38" s="60">
        <f t="shared" si="13"/>
        <v>595</v>
      </c>
      <c r="J38" s="60">
        <f t="shared" si="12"/>
        <v>3140</v>
      </c>
      <c r="K38" s="43"/>
      <c r="L38" s="44"/>
      <c r="M38" s="45"/>
    </row>
    <row r="39" spans="1:13" s="42" customFormat="1" outlineLevel="1" x14ac:dyDescent="0.25">
      <c r="A39" s="167"/>
      <c r="B39" s="168"/>
      <c r="C39" s="169"/>
      <c r="D39" s="78" t="s">
        <v>22</v>
      </c>
      <c r="E39" s="29">
        <f t="shared" si="11"/>
        <v>0</v>
      </c>
      <c r="F39" s="32">
        <f t="shared" ref="F39:J39" si="14">F21+F27+F33+F15+F9</f>
        <v>0</v>
      </c>
      <c r="G39" s="32">
        <f t="shared" si="14"/>
        <v>0</v>
      </c>
      <c r="H39" s="32">
        <f t="shared" ref="H39:I39" si="15">H21+H27+H33+H15+H9</f>
        <v>0</v>
      </c>
      <c r="I39" s="32">
        <f t="shared" si="15"/>
        <v>0</v>
      </c>
      <c r="J39" s="32">
        <f t="shared" si="14"/>
        <v>0</v>
      </c>
      <c r="K39" s="47"/>
      <c r="L39" s="47"/>
      <c r="M39" s="48"/>
    </row>
    <row r="40" spans="1:13" s="46" customFormat="1" ht="33" x14ac:dyDescent="0.25">
      <c r="A40" s="167"/>
      <c r="B40" s="168"/>
      <c r="C40" s="169"/>
      <c r="D40" s="78" t="s">
        <v>9</v>
      </c>
      <c r="E40" s="29">
        <f t="shared" si="11"/>
        <v>0</v>
      </c>
      <c r="F40" s="29">
        <f t="shared" ref="F40:J43" si="16">F22+F28+F34+F16+F10</f>
        <v>0</v>
      </c>
      <c r="G40" s="29">
        <f t="shared" si="16"/>
        <v>0</v>
      </c>
      <c r="H40" s="29">
        <f t="shared" ref="H40:I40" si="17">H22+H28+H34+H16+H10</f>
        <v>0</v>
      </c>
      <c r="I40" s="29">
        <f t="shared" si="17"/>
        <v>0</v>
      </c>
      <c r="J40" s="29">
        <f t="shared" si="16"/>
        <v>0</v>
      </c>
      <c r="K40" s="44"/>
      <c r="L40" s="44"/>
      <c r="M40" s="45"/>
    </row>
    <row r="41" spans="1:13" s="46" customFormat="1" x14ac:dyDescent="0.25">
      <c r="A41" s="167"/>
      <c r="B41" s="168"/>
      <c r="C41" s="169"/>
      <c r="D41" s="78" t="s">
        <v>10</v>
      </c>
      <c r="E41" s="29">
        <f t="shared" si="11"/>
        <v>0</v>
      </c>
      <c r="F41" s="29">
        <f t="shared" si="16"/>
        <v>0</v>
      </c>
      <c r="G41" s="29">
        <f t="shared" si="16"/>
        <v>0</v>
      </c>
      <c r="H41" s="29">
        <f t="shared" ref="H41:I41" si="18">H23+H29+H35+H17+H11</f>
        <v>0</v>
      </c>
      <c r="I41" s="29">
        <f t="shared" si="18"/>
        <v>0</v>
      </c>
      <c r="J41" s="29">
        <f t="shared" si="16"/>
        <v>0</v>
      </c>
      <c r="K41" s="44"/>
      <c r="L41" s="44"/>
      <c r="M41" s="45"/>
    </row>
    <row r="42" spans="1:13" s="46" customFormat="1" x14ac:dyDescent="0.25">
      <c r="A42" s="167"/>
      <c r="B42" s="168"/>
      <c r="C42" s="169"/>
      <c r="D42" s="78" t="s">
        <v>105</v>
      </c>
      <c r="E42" s="29">
        <f t="shared" si="11"/>
        <v>7448.3795700000001</v>
      </c>
      <c r="F42" s="29">
        <f t="shared" ref="F42:G42" si="19">F24+F30+F36</f>
        <v>1530.8795700000001</v>
      </c>
      <c r="G42" s="29">
        <f t="shared" si="19"/>
        <v>1727.5</v>
      </c>
      <c r="H42" s="29">
        <f>H24+H30+H36</f>
        <v>455</v>
      </c>
      <c r="I42" s="29">
        <f>I24+I30+I36</f>
        <v>595</v>
      </c>
      <c r="J42" s="29">
        <f>J24+J30+J36</f>
        <v>3140</v>
      </c>
      <c r="K42" s="44"/>
      <c r="L42" s="44"/>
      <c r="M42" s="45"/>
    </row>
    <row r="43" spans="1:13" s="46" customFormat="1" x14ac:dyDescent="0.25">
      <c r="A43" s="170"/>
      <c r="B43" s="171"/>
      <c r="C43" s="172"/>
      <c r="D43" s="78" t="s">
        <v>12</v>
      </c>
      <c r="E43" s="29">
        <f t="shared" si="11"/>
        <v>0</v>
      </c>
      <c r="F43" s="29"/>
      <c r="G43" s="29">
        <f t="shared" si="16"/>
        <v>0</v>
      </c>
      <c r="H43" s="29">
        <f t="shared" ref="H43:I43" si="20">H25+H31+H37+H19+H13</f>
        <v>0</v>
      </c>
      <c r="I43" s="29">
        <f t="shared" si="20"/>
        <v>0</v>
      </c>
      <c r="J43" s="29">
        <f t="shared" si="16"/>
        <v>0</v>
      </c>
      <c r="K43" s="44"/>
      <c r="L43" s="44"/>
      <c r="M43" s="45"/>
    </row>
    <row r="44" spans="1:13" s="51" customFormat="1" ht="21.75" customHeight="1" x14ac:dyDescent="0.25">
      <c r="A44" s="183" t="s">
        <v>38</v>
      </c>
      <c r="B44" s="183"/>
      <c r="C44" s="183"/>
      <c r="D44" s="183"/>
      <c r="E44" s="183"/>
      <c r="F44" s="183"/>
      <c r="G44" s="183"/>
      <c r="H44" s="183"/>
      <c r="I44" s="183"/>
      <c r="J44" s="183"/>
      <c r="K44" s="49"/>
      <c r="L44" s="49"/>
      <c r="M44" s="50"/>
    </row>
    <row r="45" spans="1:13" s="4" customFormat="1" outlineLevel="1" x14ac:dyDescent="0.25">
      <c r="A45" s="143"/>
      <c r="B45" s="144" t="s">
        <v>116</v>
      </c>
      <c r="C45" s="145" t="s">
        <v>24</v>
      </c>
      <c r="D45" s="59" t="s">
        <v>8</v>
      </c>
      <c r="E45" s="60">
        <f t="shared" ref="E45:E86" si="21">SUM(F45:J45)</f>
        <v>19620.244999999999</v>
      </c>
      <c r="F45" s="60">
        <f t="shared" ref="F45:J45" si="22">SUM(F46:F50)</f>
        <v>19620.244999999999</v>
      </c>
      <c r="G45" s="60">
        <f t="shared" si="22"/>
        <v>0</v>
      </c>
      <c r="H45" s="60">
        <f t="shared" ref="H45:I45" si="23">SUM(H46:H50)</f>
        <v>0</v>
      </c>
      <c r="I45" s="60">
        <f t="shared" si="23"/>
        <v>0</v>
      </c>
      <c r="J45" s="60">
        <f t="shared" si="22"/>
        <v>0</v>
      </c>
      <c r="K45" s="7"/>
      <c r="L45" s="7"/>
    </row>
    <row r="46" spans="1:13" outlineLevel="1" x14ac:dyDescent="0.25">
      <c r="A46" s="143"/>
      <c r="B46" s="144"/>
      <c r="C46" s="145"/>
      <c r="D46" s="24" t="s">
        <v>22</v>
      </c>
      <c r="E46" s="30">
        <f t="shared" si="21"/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</row>
    <row r="47" spans="1:13" s="4" customFormat="1" ht="33" outlineLevel="1" x14ac:dyDescent="0.25">
      <c r="A47" s="143"/>
      <c r="B47" s="144"/>
      <c r="C47" s="145"/>
      <c r="D47" s="24" t="s">
        <v>9</v>
      </c>
      <c r="E47" s="30">
        <f t="shared" si="21"/>
        <v>17462.018039999999</v>
      </c>
      <c r="F47" s="30">
        <v>17462.018039999999</v>
      </c>
      <c r="G47" s="28">
        <v>0</v>
      </c>
      <c r="H47" s="28">
        <v>0</v>
      </c>
      <c r="I47" s="28">
        <v>0</v>
      </c>
      <c r="J47" s="28">
        <v>0</v>
      </c>
      <c r="K47" s="7"/>
      <c r="L47" s="7"/>
    </row>
    <row r="48" spans="1:13" s="4" customFormat="1" outlineLevel="1" x14ac:dyDescent="0.25">
      <c r="A48" s="143"/>
      <c r="B48" s="144"/>
      <c r="C48" s="145"/>
      <c r="D48" s="24" t="s">
        <v>10</v>
      </c>
      <c r="E48" s="30">
        <f t="shared" si="21"/>
        <v>0</v>
      </c>
      <c r="F48" s="142"/>
      <c r="G48" s="28">
        <v>0</v>
      </c>
      <c r="H48" s="28">
        <v>0</v>
      </c>
      <c r="I48" s="28">
        <v>0</v>
      </c>
      <c r="J48" s="28">
        <v>0</v>
      </c>
      <c r="K48" s="7"/>
      <c r="L48" s="7"/>
    </row>
    <row r="49" spans="1:13" s="4" customFormat="1" outlineLevel="1" x14ac:dyDescent="0.25">
      <c r="A49" s="143"/>
      <c r="B49" s="144"/>
      <c r="C49" s="145"/>
      <c r="D49" s="24" t="s">
        <v>105</v>
      </c>
      <c r="E49" s="30">
        <f t="shared" si="21"/>
        <v>2158.22696</v>
      </c>
      <c r="F49" s="30">
        <f>1777.83484+380.41461-0.00008-0.02241</f>
        <v>2158.22696</v>
      </c>
      <c r="G49" s="30">
        <v>0</v>
      </c>
      <c r="H49" s="30">
        <v>0</v>
      </c>
      <c r="I49" s="30">
        <v>0</v>
      </c>
      <c r="J49" s="30">
        <v>0</v>
      </c>
      <c r="K49" s="7"/>
      <c r="L49" s="7"/>
    </row>
    <row r="50" spans="1:13" s="4" customFormat="1" outlineLevel="1" x14ac:dyDescent="0.25">
      <c r="A50" s="143"/>
      <c r="B50" s="144"/>
      <c r="C50" s="145"/>
      <c r="D50" s="24" t="s">
        <v>12</v>
      </c>
      <c r="E50" s="30">
        <f t="shared" si="21"/>
        <v>0</v>
      </c>
      <c r="F50" s="30"/>
      <c r="G50" s="30">
        <v>0</v>
      </c>
      <c r="H50" s="30">
        <v>0</v>
      </c>
      <c r="I50" s="30">
        <v>0</v>
      </c>
      <c r="J50" s="30">
        <v>0</v>
      </c>
      <c r="K50" s="7"/>
      <c r="L50" s="7"/>
    </row>
    <row r="51" spans="1:13" s="4" customFormat="1" outlineLevel="1" x14ac:dyDescent="0.25">
      <c r="A51" s="143" t="s">
        <v>6</v>
      </c>
      <c r="B51" s="144" t="s">
        <v>113</v>
      </c>
      <c r="C51" s="145" t="s">
        <v>16</v>
      </c>
      <c r="D51" s="59" t="s">
        <v>8</v>
      </c>
      <c r="E51" s="60">
        <f t="shared" si="21"/>
        <v>0</v>
      </c>
      <c r="F51" s="60">
        <f t="shared" ref="F51:J51" si="24">SUM(F52:F56)</f>
        <v>0</v>
      </c>
      <c r="G51" s="60">
        <f t="shared" si="24"/>
        <v>0</v>
      </c>
      <c r="H51" s="60">
        <f t="shared" ref="H51:I51" si="25">SUM(H52:H56)</f>
        <v>0</v>
      </c>
      <c r="I51" s="60">
        <f t="shared" si="25"/>
        <v>0</v>
      </c>
      <c r="J51" s="60">
        <f t="shared" si="24"/>
        <v>0</v>
      </c>
      <c r="K51" s="10"/>
      <c r="L51" s="10"/>
      <c r="M51" s="11"/>
    </row>
    <row r="52" spans="1:13" outlineLevel="1" x14ac:dyDescent="0.25">
      <c r="A52" s="143"/>
      <c r="B52" s="144"/>
      <c r="C52" s="145"/>
      <c r="D52" s="24" t="s">
        <v>22</v>
      </c>
      <c r="E52" s="28">
        <f t="shared" si="21"/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8"/>
      <c r="L52" s="8"/>
      <c r="M52" s="9"/>
    </row>
    <row r="53" spans="1:13" s="4" customFormat="1" ht="33" outlineLevel="1" x14ac:dyDescent="0.25">
      <c r="A53" s="143"/>
      <c r="B53" s="144"/>
      <c r="C53" s="145"/>
      <c r="D53" s="24" t="s">
        <v>9</v>
      </c>
      <c r="E53" s="28">
        <f t="shared" si="21"/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10"/>
      <c r="L53" s="10"/>
      <c r="M53" s="11"/>
    </row>
    <row r="54" spans="1:13" s="4" customFormat="1" outlineLevel="1" x14ac:dyDescent="0.25">
      <c r="A54" s="143"/>
      <c r="B54" s="144"/>
      <c r="C54" s="145"/>
      <c r="D54" s="24" t="s">
        <v>10</v>
      </c>
      <c r="E54" s="30">
        <f t="shared" si="21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10"/>
      <c r="L54" s="10"/>
      <c r="M54" s="11"/>
    </row>
    <row r="55" spans="1:13" s="4" customFormat="1" outlineLevel="1" x14ac:dyDescent="0.25">
      <c r="A55" s="143"/>
      <c r="B55" s="144"/>
      <c r="C55" s="145"/>
      <c r="D55" s="24" t="s">
        <v>105</v>
      </c>
      <c r="E55" s="30">
        <f t="shared" si="21"/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10"/>
      <c r="L55" s="10"/>
      <c r="M55" s="11"/>
    </row>
    <row r="56" spans="1:13" s="4" customFormat="1" outlineLevel="1" x14ac:dyDescent="0.25">
      <c r="A56" s="143"/>
      <c r="B56" s="144"/>
      <c r="C56" s="145"/>
      <c r="D56" s="24" t="s">
        <v>12</v>
      </c>
      <c r="E56" s="30">
        <f t="shared" si="21"/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10"/>
      <c r="L56" s="10"/>
      <c r="M56" s="11"/>
    </row>
    <row r="57" spans="1:13" s="4" customFormat="1" outlineLevel="1" x14ac:dyDescent="0.25">
      <c r="A57" s="143" t="s">
        <v>14</v>
      </c>
      <c r="B57" s="144" t="s">
        <v>109</v>
      </c>
      <c r="C57" s="145" t="s">
        <v>16</v>
      </c>
      <c r="D57" s="59" t="s">
        <v>8</v>
      </c>
      <c r="E57" s="60">
        <f t="shared" si="21"/>
        <v>11610.599979999999</v>
      </c>
      <c r="F57" s="60">
        <f t="shared" ref="F57:J57" si="26">SUM(F58:F62)</f>
        <v>11610.599979999999</v>
      </c>
      <c r="G57" s="60">
        <f t="shared" si="26"/>
        <v>0</v>
      </c>
      <c r="H57" s="60">
        <f t="shared" ref="H57:I57" si="27">SUM(H58:H62)</f>
        <v>0</v>
      </c>
      <c r="I57" s="60">
        <f t="shared" si="27"/>
        <v>0</v>
      </c>
      <c r="J57" s="60">
        <f t="shared" si="26"/>
        <v>0</v>
      </c>
      <c r="K57" s="10"/>
      <c r="L57" s="10"/>
      <c r="M57" s="11"/>
    </row>
    <row r="58" spans="1:13" outlineLevel="1" x14ac:dyDescent="0.25">
      <c r="A58" s="143"/>
      <c r="B58" s="144"/>
      <c r="C58" s="145"/>
      <c r="D58" s="24" t="s">
        <v>22</v>
      </c>
      <c r="E58" s="28">
        <f t="shared" si="21"/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8"/>
      <c r="L58" s="8"/>
      <c r="M58" s="9"/>
    </row>
    <row r="59" spans="1:13" s="4" customFormat="1" ht="33" outlineLevel="1" x14ac:dyDescent="0.25">
      <c r="A59" s="143"/>
      <c r="B59" s="144"/>
      <c r="C59" s="145"/>
      <c r="D59" s="24" t="s">
        <v>9</v>
      </c>
      <c r="E59" s="28">
        <f t="shared" si="21"/>
        <v>8219.6191600000002</v>
      </c>
      <c r="F59" s="28">
        <v>8219.6191600000002</v>
      </c>
      <c r="G59" s="28">
        <v>0</v>
      </c>
      <c r="H59" s="28">
        <v>0</v>
      </c>
      <c r="I59" s="28">
        <v>0</v>
      </c>
      <c r="J59" s="28">
        <v>0</v>
      </c>
      <c r="K59" s="10"/>
      <c r="L59" s="10"/>
      <c r="M59" s="11"/>
    </row>
    <row r="60" spans="1:13" s="4" customFormat="1" outlineLevel="1" x14ac:dyDescent="0.25">
      <c r="A60" s="143"/>
      <c r="B60" s="144"/>
      <c r="C60" s="145"/>
      <c r="D60" s="24" t="s">
        <v>10</v>
      </c>
      <c r="E60" s="30">
        <f t="shared" si="21"/>
        <v>380.41273999999999</v>
      </c>
      <c r="F60" s="30">
        <v>380.41273999999999</v>
      </c>
      <c r="G60" s="28">
        <v>0</v>
      </c>
      <c r="H60" s="28">
        <v>0</v>
      </c>
      <c r="I60" s="28">
        <v>0</v>
      </c>
      <c r="J60" s="28">
        <v>0</v>
      </c>
      <c r="K60" s="10"/>
      <c r="L60" s="10"/>
      <c r="M60" s="11"/>
    </row>
    <row r="61" spans="1:13" s="4" customFormat="1" outlineLevel="1" x14ac:dyDescent="0.25">
      <c r="A61" s="143"/>
      <c r="B61" s="144"/>
      <c r="C61" s="145"/>
      <c r="D61" s="24" t="s">
        <v>105</v>
      </c>
      <c r="E61" s="30">
        <f t="shared" si="21"/>
        <v>3010.56808</v>
      </c>
      <c r="F61" s="30">
        <v>3010.56808</v>
      </c>
      <c r="G61" s="30">
        <v>0</v>
      </c>
      <c r="H61" s="30">
        <v>0</v>
      </c>
      <c r="I61" s="30">
        <v>0</v>
      </c>
      <c r="J61" s="30">
        <v>0</v>
      </c>
      <c r="K61" s="10"/>
      <c r="L61" s="10"/>
      <c r="M61" s="11"/>
    </row>
    <row r="62" spans="1:13" s="4" customFormat="1" outlineLevel="1" x14ac:dyDescent="0.25">
      <c r="A62" s="143"/>
      <c r="B62" s="144"/>
      <c r="C62" s="145"/>
      <c r="D62" s="24" t="s">
        <v>12</v>
      </c>
      <c r="E62" s="30">
        <f t="shared" si="21"/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10"/>
      <c r="L62" s="10"/>
      <c r="M62" s="11"/>
    </row>
    <row r="63" spans="1:13" s="4" customFormat="1" ht="16.5" customHeight="1" outlineLevel="1" x14ac:dyDescent="0.25">
      <c r="A63" s="143" t="s">
        <v>17</v>
      </c>
      <c r="B63" s="145" t="s">
        <v>114</v>
      </c>
      <c r="C63" s="145" t="s">
        <v>24</v>
      </c>
      <c r="D63" s="59" t="s">
        <v>8</v>
      </c>
      <c r="E63" s="60">
        <f t="shared" si="21"/>
        <v>40552.419269999999</v>
      </c>
      <c r="F63" s="60">
        <f t="shared" ref="F63:J63" si="28">SUM(F64:F68)</f>
        <v>20067.419270000002</v>
      </c>
      <c r="G63" s="60">
        <f t="shared" si="28"/>
        <v>8880</v>
      </c>
      <c r="H63" s="60">
        <f t="shared" ref="H63:I63" si="29">SUM(H64:H68)</f>
        <v>565</v>
      </c>
      <c r="I63" s="60">
        <f t="shared" si="29"/>
        <v>12565</v>
      </c>
      <c r="J63" s="60">
        <f t="shared" si="28"/>
        <v>-1525</v>
      </c>
      <c r="K63" s="10"/>
      <c r="L63" s="10"/>
      <c r="M63" s="11"/>
    </row>
    <row r="64" spans="1:13" ht="17.25" customHeight="1" outlineLevel="1" x14ac:dyDescent="0.25">
      <c r="A64" s="143"/>
      <c r="B64" s="145"/>
      <c r="C64" s="145"/>
      <c r="D64" s="24" t="s">
        <v>22</v>
      </c>
      <c r="E64" s="30">
        <f t="shared" si="21"/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8"/>
      <c r="L64" s="8"/>
      <c r="M64" s="9"/>
    </row>
    <row r="65" spans="1:13" s="4" customFormat="1" ht="33" outlineLevel="1" x14ac:dyDescent="0.25">
      <c r="A65" s="143"/>
      <c r="B65" s="145"/>
      <c r="C65" s="145"/>
      <c r="D65" s="24" t="s">
        <v>9</v>
      </c>
      <c r="E65" s="30">
        <f t="shared" si="21"/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10"/>
      <c r="L65" s="10"/>
      <c r="M65" s="11"/>
    </row>
    <row r="66" spans="1:13" s="4" customFormat="1" outlineLevel="1" x14ac:dyDescent="0.25">
      <c r="A66" s="143"/>
      <c r="B66" s="145"/>
      <c r="C66" s="145"/>
      <c r="D66" s="24" t="s">
        <v>10</v>
      </c>
      <c r="E66" s="30">
        <f t="shared" si="21"/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10"/>
      <c r="L66" s="10"/>
      <c r="M66" s="11"/>
    </row>
    <row r="67" spans="1:13" s="4" customFormat="1" outlineLevel="1" x14ac:dyDescent="0.25">
      <c r="A67" s="143"/>
      <c r="B67" s="145"/>
      <c r="C67" s="145"/>
      <c r="D67" s="24" t="s">
        <v>105</v>
      </c>
      <c r="E67" s="30">
        <f t="shared" si="21"/>
        <v>40552.419269999999</v>
      </c>
      <c r="F67" s="30">
        <f>6212+1879.92895+149.49237+179.46258+95+999.04276+2550+827+257.58013-32.90878+6356.39773+1471.13695-331.32162-643.94442-164.42296+111.18676+31.40777+414-293.61895</f>
        <v>20067.419270000002</v>
      </c>
      <c r="G67" s="30">
        <v>8880</v>
      </c>
      <c r="H67" s="30">
        <v>565</v>
      </c>
      <c r="I67" s="30">
        <v>12565</v>
      </c>
      <c r="J67" s="30">
        <f>11040-I67</f>
        <v>-1525</v>
      </c>
      <c r="K67" s="10"/>
      <c r="L67" s="10"/>
      <c r="M67" s="11"/>
    </row>
    <row r="68" spans="1:13" s="4" customFormat="1" outlineLevel="1" x14ac:dyDescent="0.25">
      <c r="A68" s="143"/>
      <c r="B68" s="145"/>
      <c r="C68" s="145"/>
      <c r="D68" s="24" t="s">
        <v>12</v>
      </c>
      <c r="E68" s="30">
        <f t="shared" si="21"/>
        <v>0</v>
      </c>
      <c r="F68" s="30"/>
      <c r="G68" s="30">
        <v>0</v>
      </c>
      <c r="H68" s="30">
        <v>0</v>
      </c>
      <c r="I68" s="30">
        <v>0</v>
      </c>
      <c r="J68" s="30">
        <v>0</v>
      </c>
      <c r="K68" s="10"/>
      <c r="L68" s="10"/>
      <c r="M68" s="11"/>
    </row>
    <row r="69" spans="1:13" s="4" customFormat="1" outlineLevel="1" x14ac:dyDescent="0.25">
      <c r="A69" s="143"/>
      <c r="B69" s="145"/>
      <c r="C69" s="182" t="s">
        <v>16</v>
      </c>
      <c r="D69" s="59" t="s">
        <v>8</v>
      </c>
      <c r="E69" s="60">
        <f t="shared" si="21"/>
        <v>1050</v>
      </c>
      <c r="F69" s="60">
        <f t="shared" ref="F69:J69" si="30">SUM(F70:F74)</f>
        <v>200</v>
      </c>
      <c r="G69" s="60">
        <f t="shared" si="30"/>
        <v>250</v>
      </c>
      <c r="H69" s="60">
        <f t="shared" ref="H69" si="31">SUM(H70:H74)</f>
        <v>300</v>
      </c>
      <c r="I69" s="60">
        <f t="shared" si="30"/>
        <v>300</v>
      </c>
      <c r="J69" s="60">
        <f t="shared" si="30"/>
        <v>0</v>
      </c>
      <c r="K69" s="10"/>
      <c r="L69" s="10"/>
      <c r="M69" s="11"/>
    </row>
    <row r="70" spans="1:13" outlineLevel="1" x14ac:dyDescent="0.25">
      <c r="A70" s="143"/>
      <c r="B70" s="145"/>
      <c r="C70" s="182"/>
      <c r="D70" s="24" t="s">
        <v>22</v>
      </c>
      <c r="E70" s="30">
        <f t="shared" si="21"/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8"/>
      <c r="L70" s="8"/>
      <c r="M70" s="9"/>
    </row>
    <row r="71" spans="1:13" s="4" customFormat="1" ht="33" outlineLevel="1" x14ac:dyDescent="0.25">
      <c r="A71" s="143"/>
      <c r="B71" s="145"/>
      <c r="C71" s="182"/>
      <c r="D71" s="24" t="s">
        <v>9</v>
      </c>
      <c r="E71" s="30">
        <f t="shared" si="21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10"/>
      <c r="L71" s="10"/>
      <c r="M71" s="11"/>
    </row>
    <row r="72" spans="1:13" s="4" customFormat="1" outlineLevel="1" x14ac:dyDescent="0.25">
      <c r="A72" s="143"/>
      <c r="B72" s="145"/>
      <c r="C72" s="182"/>
      <c r="D72" s="24" t="s">
        <v>10</v>
      </c>
      <c r="E72" s="30">
        <f t="shared" si="21"/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10"/>
      <c r="L72" s="10"/>
      <c r="M72" s="11"/>
    </row>
    <row r="73" spans="1:13" s="4" customFormat="1" outlineLevel="1" x14ac:dyDescent="0.25">
      <c r="A73" s="143"/>
      <c r="B73" s="145"/>
      <c r="C73" s="182"/>
      <c r="D73" s="24" t="s">
        <v>105</v>
      </c>
      <c r="E73" s="30">
        <f t="shared" si="21"/>
        <v>1050</v>
      </c>
      <c r="F73" s="30">
        <f>250-50</f>
        <v>200</v>
      </c>
      <c r="G73" s="30">
        <f>250</f>
        <v>250</v>
      </c>
      <c r="H73" s="30">
        <v>300</v>
      </c>
      <c r="I73" s="30">
        <v>300</v>
      </c>
      <c r="J73" s="30"/>
      <c r="K73" s="7"/>
      <c r="L73" s="7"/>
    </row>
    <row r="74" spans="1:13" s="4" customFormat="1" outlineLevel="1" x14ac:dyDescent="0.25">
      <c r="A74" s="143"/>
      <c r="B74" s="145"/>
      <c r="C74" s="182"/>
      <c r="D74" s="24" t="s">
        <v>12</v>
      </c>
      <c r="E74" s="30">
        <f t="shared" si="21"/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7"/>
      <c r="L74" s="7"/>
    </row>
    <row r="75" spans="1:13" s="4" customFormat="1" outlineLevel="1" x14ac:dyDescent="0.25">
      <c r="A75" s="143" t="s">
        <v>18</v>
      </c>
      <c r="B75" s="144" t="s">
        <v>110</v>
      </c>
      <c r="C75" s="145" t="s">
        <v>24</v>
      </c>
      <c r="D75" s="59" t="s">
        <v>8</v>
      </c>
      <c r="E75" s="60">
        <f t="shared" si="21"/>
        <v>46600</v>
      </c>
      <c r="F75" s="60">
        <f t="shared" ref="F75:J75" si="32">SUM(F76:F80)</f>
        <v>46600</v>
      </c>
      <c r="G75" s="60">
        <f t="shared" si="32"/>
        <v>0</v>
      </c>
      <c r="H75" s="60">
        <f t="shared" ref="H75:I75" si="33">SUM(H76:H80)</f>
        <v>0</v>
      </c>
      <c r="I75" s="60">
        <f t="shared" si="33"/>
        <v>0</v>
      </c>
      <c r="J75" s="60">
        <f t="shared" si="32"/>
        <v>0</v>
      </c>
      <c r="K75" s="7"/>
      <c r="L75" s="7"/>
    </row>
    <row r="76" spans="1:13" outlineLevel="1" x14ac:dyDescent="0.25">
      <c r="A76" s="143"/>
      <c r="B76" s="144"/>
      <c r="C76" s="145"/>
      <c r="D76" s="24" t="s">
        <v>22</v>
      </c>
      <c r="E76" s="30">
        <f t="shared" si="21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</row>
    <row r="77" spans="1:13" s="4" customFormat="1" ht="33" outlineLevel="1" x14ac:dyDescent="0.25">
      <c r="A77" s="143"/>
      <c r="B77" s="144"/>
      <c r="C77" s="145"/>
      <c r="D77" s="24" t="s">
        <v>9</v>
      </c>
      <c r="E77" s="30">
        <f t="shared" si="21"/>
        <v>40936.736799999999</v>
      </c>
      <c r="F77" s="30">
        <v>40936.736799999999</v>
      </c>
      <c r="G77" s="28">
        <v>0</v>
      </c>
      <c r="H77" s="28">
        <v>0</v>
      </c>
      <c r="I77" s="28">
        <v>0</v>
      </c>
      <c r="J77" s="28">
        <v>0</v>
      </c>
      <c r="K77" s="7"/>
      <c r="L77" s="7"/>
    </row>
    <row r="78" spans="1:13" s="4" customFormat="1" outlineLevel="1" x14ac:dyDescent="0.25">
      <c r="A78" s="143"/>
      <c r="B78" s="144"/>
      <c r="C78" s="145"/>
      <c r="D78" s="24" t="s">
        <v>10</v>
      </c>
      <c r="E78" s="30">
        <f t="shared" si="21"/>
        <v>5663.2632000000003</v>
      </c>
      <c r="F78" s="30">
        <f>5059.59669+603.66651</f>
        <v>5663.2632000000003</v>
      </c>
      <c r="G78" s="28">
        <v>0</v>
      </c>
      <c r="H78" s="28">
        <v>0</v>
      </c>
      <c r="I78" s="28">
        <v>0</v>
      </c>
      <c r="J78" s="28">
        <v>0</v>
      </c>
      <c r="K78" s="7"/>
      <c r="L78" s="7"/>
    </row>
    <row r="79" spans="1:13" s="4" customFormat="1" outlineLevel="1" x14ac:dyDescent="0.25">
      <c r="A79" s="143"/>
      <c r="B79" s="144"/>
      <c r="C79" s="145"/>
      <c r="D79" s="24" t="s">
        <v>105</v>
      </c>
      <c r="E79" s="30">
        <f t="shared" si="21"/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7"/>
      <c r="L79" s="7"/>
    </row>
    <row r="80" spans="1:13" s="4" customFormat="1" outlineLevel="1" x14ac:dyDescent="0.25">
      <c r="A80" s="143"/>
      <c r="B80" s="144"/>
      <c r="C80" s="145"/>
      <c r="D80" s="24" t="s">
        <v>12</v>
      </c>
      <c r="E80" s="30">
        <f t="shared" si="21"/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7"/>
      <c r="L80" s="7"/>
    </row>
    <row r="81" spans="1:12" s="4" customFormat="1" outlineLevel="1" x14ac:dyDescent="0.25">
      <c r="A81" s="143" t="s">
        <v>19</v>
      </c>
      <c r="B81" s="144" t="s">
        <v>111</v>
      </c>
      <c r="C81" s="145" t="s">
        <v>16</v>
      </c>
      <c r="D81" s="59" t="s">
        <v>8</v>
      </c>
      <c r="E81" s="60">
        <f t="shared" si="21"/>
        <v>2447.2718300000001</v>
      </c>
      <c r="F81" s="60">
        <f t="shared" ref="F81:J81" si="34">SUM(F82:F86)</f>
        <v>947.27183000000002</v>
      </c>
      <c r="G81" s="60">
        <f t="shared" si="34"/>
        <v>500</v>
      </c>
      <c r="H81" s="60">
        <f t="shared" ref="H81:I81" si="35">SUM(H82:H86)</f>
        <v>500</v>
      </c>
      <c r="I81" s="60">
        <f t="shared" si="35"/>
        <v>500</v>
      </c>
      <c r="J81" s="60">
        <f t="shared" si="34"/>
        <v>0</v>
      </c>
      <c r="K81" s="7"/>
      <c r="L81" s="7"/>
    </row>
    <row r="82" spans="1:12" outlineLevel="1" x14ac:dyDescent="0.25">
      <c r="A82" s="143"/>
      <c r="B82" s="144"/>
      <c r="C82" s="145"/>
      <c r="D82" s="24" t="s">
        <v>22</v>
      </c>
      <c r="E82" s="30">
        <f t="shared" si="21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</row>
    <row r="83" spans="1:12" s="4" customFormat="1" ht="33" outlineLevel="1" x14ac:dyDescent="0.25">
      <c r="A83" s="143"/>
      <c r="B83" s="144"/>
      <c r="C83" s="145"/>
      <c r="D83" s="24" t="s">
        <v>9</v>
      </c>
      <c r="E83" s="30">
        <f t="shared" si="21"/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7"/>
      <c r="L83" s="7"/>
    </row>
    <row r="84" spans="1:12" s="4" customFormat="1" outlineLevel="1" x14ac:dyDescent="0.25">
      <c r="A84" s="143"/>
      <c r="B84" s="144"/>
      <c r="C84" s="145"/>
      <c r="D84" s="24" t="s">
        <v>10</v>
      </c>
      <c r="E84" s="30">
        <f t="shared" si="21"/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7"/>
      <c r="L84" s="7"/>
    </row>
    <row r="85" spans="1:12" s="4" customFormat="1" outlineLevel="1" x14ac:dyDescent="0.25">
      <c r="A85" s="143"/>
      <c r="B85" s="144"/>
      <c r="C85" s="145"/>
      <c r="D85" s="24" t="s">
        <v>105</v>
      </c>
      <c r="E85" s="30">
        <f t="shared" si="21"/>
        <v>2447.2718300000001</v>
      </c>
      <c r="F85" s="30">
        <f>200+128.5+59.77183+477.29327+59-477.29327+500</f>
        <v>947.27183000000002</v>
      </c>
      <c r="G85" s="30">
        <f>500</f>
        <v>500</v>
      </c>
      <c r="H85" s="30">
        <f>500</f>
        <v>500</v>
      </c>
      <c r="I85" s="30">
        <f>500</f>
        <v>500</v>
      </c>
      <c r="J85" s="30"/>
      <c r="K85" s="7"/>
      <c r="L85" s="7"/>
    </row>
    <row r="86" spans="1:12" s="4" customFormat="1" ht="22.5" customHeight="1" outlineLevel="1" x14ac:dyDescent="0.25">
      <c r="A86" s="143"/>
      <c r="B86" s="144"/>
      <c r="C86" s="145"/>
      <c r="D86" s="24" t="s">
        <v>12</v>
      </c>
      <c r="E86" s="30">
        <f t="shared" si="21"/>
        <v>0</v>
      </c>
      <c r="F86" s="30"/>
      <c r="G86" s="30">
        <v>0</v>
      </c>
      <c r="H86" s="30">
        <v>0</v>
      </c>
      <c r="I86" s="30">
        <v>0</v>
      </c>
      <c r="J86" s="30">
        <v>0</v>
      </c>
      <c r="K86" s="7"/>
      <c r="L86" s="7"/>
    </row>
    <row r="87" spans="1:12" s="4" customFormat="1" ht="3.75" hidden="1" customHeight="1" outlineLevel="1" x14ac:dyDescent="0.25">
      <c r="A87" s="143" t="s">
        <v>28</v>
      </c>
      <c r="B87" s="145" t="s">
        <v>34</v>
      </c>
      <c r="C87" s="145" t="s">
        <v>30</v>
      </c>
      <c r="D87" s="20" t="s">
        <v>8</v>
      </c>
      <c r="E87" s="21"/>
      <c r="F87" s="22">
        <f t="shared" ref="F87:J87" si="36">SUM(F88:F92)</f>
        <v>0</v>
      </c>
      <c r="G87" s="22">
        <f t="shared" si="36"/>
        <v>0</v>
      </c>
      <c r="H87" s="22">
        <f t="shared" ref="H87:I87" si="37">SUM(H88:H92)</f>
        <v>0</v>
      </c>
      <c r="I87" s="22">
        <f t="shared" si="37"/>
        <v>0</v>
      </c>
      <c r="J87" s="22">
        <f t="shared" si="36"/>
        <v>0</v>
      </c>
      <c r="K87" s="7"/>
      <c r="L87" s="7"/>
    </row>
    <row r="88" spans="1:12" hidden="1" outlineLevel="1" x14ac:dyDescent="0.25">
      <c r="A88" s="143"/>
      <c r="B88" s="145"/>
      <c r="C88" s="145"/>
      <c r="D88" s="24" t="s">
        <v>22</v>
      </c>
      <c r="E88" s="22">
        <f>SUM(F88:J88)</f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</row>
    <row r="89" spans="1:12" s="4" customFormat="1" ht="33" hidden="1" outlineLevel="1" x14ac:dyDescent="0.25">
      <c r="A89" s="143"/>
      <c r="B89" s="145"/>
      <c r="C89" s="145"/>
      <c r="D89" s="24" t="s">
        <v>9</v>
      </c>
      <c r="E89" s="22">
        <f>SUM(F89:J89)</f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7"/>
      <c r="L89" s="7"/>
    </row>
    <row r="90" spans="1:12" s="4" customFormat="1" hidden="1" outlineLevel="1" x14ac:dyDescent="0.25">
      <c r="A90" s="143"/>
      <c r="B90" s="145"/>
      <c r="C90" s="145"/>
      <c r="D90" s="24" t="s">
        <v>10</v>
      </c>
      <c r="E90" s="22">
        <f>SUM(F90:J90)</f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7"/>
      <c r="L90" s="7"/>
    </row>
    <row r="91" spans="1:12" s="4" customFormat="1" ht="33" hidden="1" outlineLevel="1" x14ac:dyDescent="0.25">
      <c r="A91" s="143"/>
      <c r="B91" s="145"/>
      <c r="C91" s="145"/>
      <c r="D91" s="24" t="s">
        <v>11</v>
      </c>
      <c r="E91" s="21">
        <f>SUM(F91:J91)</f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7"/>
      <c r="L91" s="7"/>
    </row>
    <row r="92" spans="1:12" s="4" customFormat="1" hidden="1" outlineLevel="1" x14ac:dyDescent="0.25">
      <c r="A92" s="143"/>
      <c r="B92" s="145"/>
      <c r="C92" s="145"/>
      <c r="D92" s="24" t="s">
        <v>12</v>
      </c>
      <c r="E92" s="27" t="s">
        <v>27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7"/>
      <c r="L92" s="7"/>
    </row>
    <row r="93" spans="1:12" s="4" customFormat="1" outlineLevel="1" x14ac:dyDescent="0.25">
      <c r="A93" s="143" t="s">
        <v>127</v>
      </c>
      <c r="B93" s="144" t="s">
        <v>130</v>
      </c>
      <c r="C93" s="145" t="s">
        <v>24</v>
      </c>
      <c r="D93" s="59" t="s">
        <v>8</v>
      </c>
      <c r="E93" s="60">
        <f t="shared" ref="E93:E104" si="38">SUM(F93:J93)</f>
        <v>1302.616</v>
      </c>
      <c r="F93" s="60">
        <f t="shared" ref="F93:J93" si="39">SUM(F94:F98)</f>
        <v>1302.616</v>
      </c>
      <c r="G93" s="60">
        <f t="shared" si="39"/>
        <v>0</v>
      </c>
      <c r="H93" s="60">
        <f t="shared" ref="H93" si="40">SUM(H94:H98)</f>
        <v>0</v>
      </c>
      <c r="I93" s="60">
        <f t="shared" si="39"/>
        <v>0</v>
      </c>
      <c r="J93" s="60">
        <f t="shared" si="39"/>
        <v>0</v>
      </c>
      <c r="K93" s="7"/>
      <c r="L93" s="7"/>
    </row>
    <row r="94" spans="1:12" outlineLevel="1" x14ac:dyDescent="0.25">
      <c r="A94" s="143"/>
      <c r="B94" s="144"/>
      <c r="C94" s="145"/>
      <c r="D94" s="24" t="s">
        <v>22</v>
      </c>
      <c r="E94" s="30">
        <f t="shared" si="38"/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</row>
    <row r="95" spans="1:12" s="4" customFormat="1" ht="33" outlineLevel="1" x14ac:dyDescent="0.25">
      <c r="A95" s="143"/>
      <c r="B95" s="144"/>
      <c r="C95" s="145"/>
      <c r="D95" s="24" t="s">
        <v>9</v>
      </c>
      <c r="E95" s="30">
        <f t="shared" si="38"/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7"/>
      <c r="L95" s="7"/>
    </row>
    <row r="96" spans="1:12" s="4" customFormat="1" outlineLevel="1" x14ac:dyDescent="0.25">
      <c r="A96" s="143"/>
      <c r="B96" s="144"/>
      <c r="C96" s="145"/>
      <c r="D96" s="24" t="s">
        <v>10</v>
      </c>
      <c r="E96" s="30">
        <f t="shared" si="38"/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7"/>
      <c r="L96" s="7"/>
    </row>
    <row r="97" spans="1:13" s="4" customFormat="1" outlineLevel="1" x14ac:dyDescent="0.25">
      <c r="A97" s="143"/>
      <c r="B97" s="144"/>
      <c r="C97" s="145"/>
      <c r="D97" s="24" t="s">
        <v>105</v>
      </c>
      <c r="E97" s="30">
        <f t="shared" si="38"/>
        <v>1302.616</v>
      </c>
      <c r="F97" s="30">
        <f>1300+2.616+11788.2204-1013.47136-823.28227-271.62764-9679.83913</f>
        <v>1302.616</v>
      </c>
      <c r="G97" s="30">
        <v>0</v>
      </c>
      <c r="H97" s="30">
        <v>0</v>
      </c>
      <c r="I97" s="30">
        <v>0</v>
      </c>
      <c r="J97" s="30"/>
      <c r="K97" s="7"/>
      <c r="L97" s="7"/>
    </row>
    <row r="98" spans="1:13" s="4" customFormat="1" ht="22.5" customHeight="1" outlineLevel="1" x14ac:dyDescent="0.25">
      <c r="A98" s="143"/>
      <c r="B98" s="144"/>
      <c r="C98" s="145"/>
      <c r="D98" s="24" t="s">
        <v>12</v>
      </c>
      <c r="E98" s="30">
        <f t="shared" si="38"/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7"/>
      <c r="L98" s="7"/>
    </row>
    <row r="99" spans="1:13" s="51" customFormat="1" outlineLevel="1" x14ac:dyDescent="0.25">
      <c r="A99" s="173" t="s">
        <v>15</v>
      </c>
      <c r="B99" s="174"/>
      <c r="C99" s="175"/>
      <c r="D99" s="59" t="s">
        <v>8</v>
      </c>
      <c r="E99" s="60">
        <f t="shared" si="38"/>
        <v>123183.15208</v>
      </c>
      <c r="F99" s="60">
        <f>SUM(F100:F104)</f>
        <v>100348.15208</v>
      </c>
      <c r="G99" s="60">
        <f t="shared" ref="G99" si="41">SUM(G100:G104)</f>
        <v>9630</v>
      </c>
      <c r="H99" s="60">
        <f>SUM(H100:H104)</f>
        <v>1365</v>
      </c>
      <c r="I99" s="60">
        <f>SUM(I100:I104)</f>
        <v>13365</v>
      </c>
      <c r="J99" s="60">
        <f>SUM(J100:J104)</f>
        <v>-1525</v>
      </c>
      <c r="K99" s="52"/>
      <c r="L99" s="52"/>
    </row>
    <row r="100" spans="1:13" s="54" customFormat="1" outlineLevel="1" x14ac:dyDescent="0.25">
      <c r="A100" s="176"/>
      <c r="B100" s="177"/>
      <c r="C100" s="178"/>
      <c r="D100" s="78" t="s">
        <v>22</v>
      </c>
      <c r="E100" s="23">
        <f t="shared" si="38"/>
        <v>0</v>
      </c>
      <c r="F100" s="23">
        <f t="shared" ref="F100:J100" si="42">F46+F52+F58+F64+F70+F76+F82</f>
        <v>0</v>
      </c>
      <c r="G100" s="23">
        <f t="shared" si="42"/>
        <v>0</v>
      </c>
      <c r="H100" s="23">
        <f t="shared" ref="H100:I100" si="43">H46+H52+H58+H64+H70+H76+H82</f>
        <v>0</v>
      </c>
      <c r="I100" s="23">
        <f t="shared" si="43"/>
        <v>0</v>
      </c>
      <c r="J100" s="23">
        <f t="shared" si="42"/>
        <v>0</v>
      </c>
      <c r="K100" s="53"/>
      <c r="L100" s="53"/>
    </row>
    <row r="101" spans="1:13" s="51" customFormat="1" ht="33" x14ac:dyDescent="0.25">
      <c r="A101" s="176"/>
      <c r="B101" s="177"/>
      <c r="C101" s="178"/>
      <c r="D101" s="78" t="s">
        <v>9</v>
      </c>
      <c r="E101" s="29">
        <f t="shared" si="38"/>
        <v>66618.373999999996</v>
      </c>
      <c r="F101" s="23">
        <f t="shared" ref="F101:J101" si="44">F47+F53+F59+F65+F71+F77+F83</f>
        <v>66618.373999999996</v>
      </c>
      <c r="G101" s="23">
        <f t="shared" si="44"/>
        <v>0</v>
      </c>
      <c r="H101" s="23">
        <f t="shared" ref="H101:I101" si="45">H47+H53+H59+H65+H71+H77+H83</f>
        <v>0</v>
      </c>
      <c r="I101" s="23">
        <f t="shared" si="45"/>
        <v>0</v>
      </c>
      <c r="J101" s="23">
        <f t="shared" si="44"/>
        <v>0</v>
      </c>
      <c r="K101" s="52"/>
      <c r="L101" s="52"/>
      <c r="M101" s="55"/>
    </row>
    <row r="102" spans="1:13" s="51" customFormat="1" x14ac:dyDescent="0.25">
      <c r="A102" s="176"/>
      <c r="B102" s="177"/>
      <c r="C102" s="178"/>
      <c r="D102" s="78" t="s">
        <v>10</v>
      </c>
      <c r="E102" s="29">
        <f t="shared" si="38"/>
        <v>6043.6759400000001</v>
      </c>
      <c r="F102" s="23">
        <f t="shared" ref="F102:J102" si="46">F48+F54+F60+F66+F72+F78+F84</f>
        <v>6043.6759400000001</v>
      </c>
      <c r="G102" s="23">
        <f t="shared" si="46"/>
        <v>0</v>
      </c>
      <c r="H102" s="23">
        <f t="shared" ref="H102:I102" si="47">H48+H54+H60+H66+H72+H78+H84</f>
        <v>0</v>
      </c>
      <c r="I102" s="23">
        <f t="shared" si="47"/>
        <v>0</v>
      </c>
      <c r="J102" s="23">
        <f t="shared" si="46"/>
        <v>0</v>
      </c>
      <c r="K102" s="52"/>
      <c r="L102" s="52"/>
    </row>
    <row r="103" spans="1:13" s="51" customFormat="1" x14ac:dyDescent="0.25">
      <c r="A103" s="176"/>
      <c r="B103" s="177"/>
      <c r="C103" s="178"/>
      <c r="D103" s="78" t="s">
        <v>105</v>
      </c>
      <c r="E103" s="29">
        <f t="shared" si="38"/>
        <v>50521.102140000003</v>
      </c>
      <c r="F103" s="23">
        <f>F49+F55+F61+F67+F73+F79+F85+F97</f>
        <v>27686.102140000003</v>
      </c>
      <c r="G103" s="23">
        <f t="shared" ref="G103:J103" si="48">G49+G55+G61+G67+G73+G79+G85</f>
        <v>9630</v>
      </c>
      <c r="H103" s="23">
        <f t="shared" ref="H103:I103" si="49">H49+H55+H61+H67+H73+H79+H85</f>
        <v>1365</v>
      </c>
      <c r="I103" s="23">
        <f t="shared" si="49"/>
        <v>13365</v>
      </c>
      <c r="J103" s="23">
        <f t="shared" si="48"/>
        <v>-1525</v>
      </c>
      <c r="K103" s="52"/>
      <c r="L103" s="52"/>
      <c r="M103" s="56"/>
    </row>
    <row r="104" spans="1:13" s="51" customFormat="1" x14ac:dyDescent="0.25">
      <c r="A104" s="179"/>
      <c r="B104" s="180"/>
      <c r="C104" s="181"/>
      <c r="D104" s="78" t="s">
        <v>12</v>
      </c>
      <c r="E104" s="29">
        <f t="shared" si="38"/>
        <v>0</v>
      </c>
      <c r="F104" s="23">
        <f t="shared" ref="F104:J104" si="50">F50+F56+F62+F68+F74+F80+F86</f>
        <v>0</v>
      </c>
      <c r="G104" s="23">
        <f t="shared" si="50"/>
        <v>0</v>
      </c>
      <c r="H104" s="23">
        <f t="shared" ref="H104:I104" si="51">H50+H56+H62+H68+H74+H80+H86</f>
        <v>0</v>
      </c>
      <c r="I104" s="23">
        <f t="shared" si="51"/>
        <v>0</v>
      </c>
      <c r="J104" s="23">
        <f t="shared" si="50"/>
        <v>0</v>
      </c>
      <c r="K104" s="52"/>
      <c r="L104" s="52"/>
    </row>
    <row r="105" spans="1:13" s="58" customFormat="1" ht="26.25" customHeight="1" x14ac:dyDescent="0.25">
      <c r="A105" s="202" t="s">
        <v>39</v>
      </c>
      <c r="B105" s="202"/>
      <c r="C105" s="202"/>
      <c r="D105" s="202"/>
      <c r="E105" s="202"/>
      <c r="F105" s="202"/>
      <c r="G105" s="202"/>
      <c r="H105" s="202"/>
      <c r="I105" s="202"/>
      <c r="J105" s="202"/>
      <c r="K105" s="57"/>
      <c r="L105" s="57"/>
    </row>
    <row r="106" spans="1:13" ht="17.25" customHeight="1" outlineLevel="1" x14ac:dyDescent="0.25">
      <c r="A106" s="143" t="s">
        <v>6</v>
      </c>
      <c r="B106" s="145" t="s">
        <v>112</v>
      </c>
      <c r="C106" s="145" t="s">
        <v>23</v>
      </c>
      <c r="D106" s="59" t="s">
        <v>8</v>
      </c>
      <c r="E106" s="79">
        <f t="shared" ref="E106:E117" si="52">SUM(F106:J106)</f>
        <v>0</v>
      </c>
      <c r="F106" s="67">
        <f t="shared" ref="F106:J106" si="53">SUM(F107:F111)</f>
        <v>0</v>
      </c>
      <c r="G106" s="67">
        <f t="shared" si="53"/>
        <v>0</v>
      </c>
      <c r="H106" s="67">
        <f t="shared" ref="H106:I106" si="54">SUM(H107:H111)</f>
        <v>0</v>
      </c>
      <c r="I106" s="67">
        <f t="shared" si="54"/>
        <v>0</v>
      </c>
      <c r="J106" s="67">
        <f t="shared" si="53"/>
        <v>0</v>
      </c>
    </row>
    <row r="107" spans="1:13" outlineLevel="1" x14ac:dyDescent="0.25">
      <c r="A107" s="143"/>
      <c r="B107" s="145"/>
      <c r="C107" s="145"/>
      <c r="D107" s="24" t="s">
        <v>22</v>
      </c>
      <c r="E107" s="22">
        <f t="shared" si="52"/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</row>
    <row r="108" spans="1:13" ht="33" outlineLevel="1" x14ac:dyDescent="0.25">
      <c r="A108" s="143"/>
      <c r="B108" s="145"/>
      <c r="C108" s="145"/>
      <c r="D108" s="24" t="s">
        <v>9</v>
      </c>
      <c r="E108" s="22">
        <f t="shared" si="52"/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8"/>
      <c r="L108" s="8"/>
      <c r="M108" s="9"/>
    </row>
    <row r="109" spans="1:13" outlineLevel="1" x14ac:dyDescent="0.25">
      <c r="A109" s="143"/>
      <c r="B109" s="145"/>
      <c r="C109" s="145"/>
      <c r="D109" s="24" t="s">
        <v>10</v>
      </c>
      <c r="E109" s="22">
        <f t="shared" si="52"/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8"/>
      <c r="L109" s="8"/>
      <c r="M109" s="9"/>
    </row>
    <row r="110" spans="1:13" outlineLevel="1" x14ac:dyDescent="0.25">
      <c r="A110" s="143"/>
      <c r="B110" s="145"/>
      <c r="C110" s="145"/>
      <c r="D110" s="24" t="s">
        <v>105</v>
      </c>
      <c r="E110" s="21">
        <f t="shared" si="52"/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8"/>
      <c r="L110" s="8"/>
      <c r="M110" s="9"/>
    </row>
    <row r="111" spans="1:13" outlineLevel="1" x14ac:dyDescent="0.25">
      <c r="A111" s="143"/>
      <c r="B111" s="145"/>
      <c r="C111" s="145"/>
      <c r="D111" s="24" t="s">
        <v>12</v>
      </c>
      <c r="E111" s="137">
        <f t="shared" si="52"/>
        <v>0</v>
      </c>
      <c r="F111" s="26">
        <f t="shared" ref="F111:J111" si="55">F105</f>
        <v>0</v>
      </c>
      <c r="G111" s="26">
        <f t="shared" si="55"/>
        <v>0</v>
      </c>
      <c r="H111" s="26">
        <f t="shared" ref="H111:I111" si="56">H105</f>
        <v>0</v>
      </c>
      <c r="I111" s="26">
        <f t="shared" si="56"/>
        <v>0</v>
      </c>
      <c r="J111" s="26">
        <f t="shared" si="55"/>
        <v>0</v>
      </c>
      <c r="K111" s="8"/>
      <c r="L111" s="8"/>
      <c r="M111" s="9"/>
    </row>
    <row r="112" spans="1:13" s="64" customFormat="1" x14ac:dyDescent="0.25">
      <c r="A112" s="164" t="s">
        <v>20</v>
      </c>
      <c r="B112" s="165"/>
      <c r="C112" s="166"/>
      <c r="D112" s="59" t="s">
        <v>8</v>
      </c>
      <c r="E112" s="60">
        <f t="shared" si="52"/>
        <v>0</v>
      </c>
      <c r="F112" s="60">
        <f t="shared" ref="F112:J112" si="57">F106</f>
        <v>0</v>
      </c>
      <c r="G112" s="60">
        <f t="shared" si="57"/>
        <v>0</v>
      </c>
      <c r="H112" s="60">
        <f t="shared" ref="H112:I112" si="58">H106</f>
        <v>0</v>
      </c>
      <c r="I112" s="60">
        <f t="shared" si="58"/>
        <v>0</v>
      </c>
      <c r="J112" s="60">
        <f t="shared" si="57"/>
        <v>0</v>
      </c>
      <c r="K112" s="61"/>
      <c r="L112" s="62"/>
      <c r="M112" s="63"/>
    </row>
    <row r="113" spans="1:13" s="58" customFormat="1" outlineLevel="1" x14ac:dyDescent="0.25">
      <c r="A113" s="167"/>
      <c r="B113" s="168"/>
      <c r="C113" s="169"/>
      <c r="D113" s="78" t="s">
        <v>22</v>
      </c>
      <c r="E113" s="29">
        <f t="shared" si="52"/>
        <v>0</v>
      </c>
      <c r="F113" s="32">
        <f t="shared" ref="F113:J117" si="59">F107</f>
        <v>0</v>
      </c>
      <c r="G113" s="32">
        <f t="shared" si="59"/>
        <v>0</v>
      </c>
      <c r="H113" s="32">
        <f t="shared" ref="H113:I113" si="60">H107</f>
        <v>0</v>
      </c>
      <c r="I113" s="32">
        <f t="shared" si="60"/>
        <v>0</v>
      </c>
      <c r="J113" s="32">
        <f t="shared" si="59"/>
        <v>0</v>
      </c>
      <c r="K113" s="65"/>
      <c r="L113" s="65"/>
      <c r="M113" s="66"/>
    </row>
    <row r="114" spans="1:13" s="64" customFormat="1" ht="33" x14ac:dyDescent="0.25">
      <c r="A114" s="167"/>
      <c r="B114" s="168"/>
      <c r="C114" s="169"/>
      <c r="D114" s="78" t="s">
        <v>9</v>
      </c>
      <c r="E114" s="29">
        <f t="shared" si="52"/>
        <v>0</v>
      </c>
      <c r="F114" s="29">
        <f t="shared" si="59"/>
        <v>0</v>
      </c>
      <c r="G114" s="29">
        <f t="shared" si="59"/>
        <v>0</v>
      </c>
      <c r="H114" s="29">
        <f t="shared" ref="H114:I114" si="61">H108</f>
        <v>0</v>
      </c>
      <c r="I114" s="29">
        <f t="shared" si="61"/>
        <v>0</v>
      </c>
      <c r="J114" s="29">
        <f t="shared" si="59"/>
        <v>0</v>
      </c>
      <c r="K114" s="62"/>
      <c r="L114" s="62"/>
      <c r="M114" s="63"/>
    </row>
    <row r="115" spans="1:13" s="64" customFormat="1" x14ac:dyDescent="0.25">
      <c r="A115" s="167"/>
      <c r="B115" s="168"/>
      <c r="C115" s="169"/>
      <c r="D115" s="78" t="s">
        <v>10</v>
      </c>
      <c r="E115" s="29">
        <f t="shared" si="52"/>
        <v>0</v>
      </c>
      <c r="F115" s="29">
        <f t="shared" si="59"/>
        <v>0</v>
      </c>
      <c r="G115" s="29">
        <f t="shared" si="59"/>
        <v>0</v>
      </c>
      <c r="H115" s="29">
        <f t="shared" ref="H115:I115" si="62">H109</f>
        <v>0</v>
      </c>
      <c r="I115" s="29">
        <f t="shared" si="62"/>
        <v>0</v>
      </c>
      <c r="J115" s="29">
        <f t="shared" si="59"/>
        <v>0</v>
      </c>
      <c r="K115" s="62"/>
      <c r="L115" s="62"/>
      <c r="M115" s="63"/>
    </row>
    <row r="116" spans="1:13" s="64" customFormat="1" x14ac:dyDescent="0.25">
      <c r="A116" s="167"/>
      <c r="B116" s="168"/>
      <c r="C116" s="169"/>
      <c r="D116" s="78" t="s">
        <v>105</v>
      </c>
      <c r="E116" s="29">
        <f t="shared" si="52"/>
        <v>0</v>
      </c>
      <c r="F116" s="29">
        <f t="shared" si="59"/>
        <v>0</v>
      </c>
      <c r="G116" s="29">
        <f t="shared" si="59"/>
        <v>0</v>
      </c>
      <c r="H116" s="29">
        <f t="shared" ref="H116:I116" si="63">H110</f>
        <v>0</v>
      </c>
      <c r="I116" s="29">
        <f t="shared" si="63"/>
        <v>0</v>
      </c>
      <c r="J116" s="29">
        <f t="shared" si="59"/>
        <v>0</v>
      </c>
      <c r="K116" s="62"/>
      <c r="L116" s="62"/>
      <c r="M116" s="63"/>
    </row>
    <row r="117" spans="1:13" s="64" customFormat="1" x14ac:dyDescent="0.25">
      <c r="A117" s="170"/>
      <c r="B117" s="171"/>
      <c r="C117" s="172"/>
      <c r="D117" s="78" t="s">
        <v>12</v>
      </c>
      <c r="E117" s="29">
        <f t="shared" si="52"/>
        <v>0</v>
      </c>
      <c r="F117" s="29">
        <f t="shared" si="59"/>
        <v>0</v>
      </c>
      <c r="G117" s="29">
        <f t="shared" si="59"/>
        <v>0</v>
      </c>
      <c r="H117" s="29">
        <f t="shared" ref="H117:I117" si="64">H111</f>
        <v>0</v>
      </c>
      <c r="I117" s="29">
        <f t="shared" si="64"/>
        <v>0</v>
      </c>
      <c r="J117" s="29">
        <f t="shared" si="59"/>
        <v>0</v>
      </c>
      <c r="K117" s="62"/>
      <c r="L117" s="62"/>
      <c r="M117" s="63"/>
    </row>
    <row r="118" spans="1:13" s="4" customFormat="1" x14ac:dyDescent="0.25">
      <c r="A118" s="33"/>
      <c r="B118" s="34"/>
      <c r="C118" s="35"/>
      <c r="D118" s="20"/>
      <c r="E118" s="28"/>
      <c r="F118" s="28"/>
      <c r="G118" s="28"/>
      <c r="H118" s="28"/>
      <c r="I118" s="28"/>
      <c r="J118" s="28"/>
      <c r="K118" s="7"/>
      <c r="L118" s="7"/>
    </row>
    <row r="119" spans="1:13" s="73" customFormat="1" ht="16.5" customHeight="1" x14ac:dyDescent="0.25">
      <c r="A119" s="193" t="s">
        <v>21</v>
      </c>
      <c r="B119" s="194"/>
      <c r="C119" s="195"/>
      <c r="D119" s="68" t="s">
        <v>8</v>
      </c>
      <c r="E119" s="69">
        <f t="shared" ref="E119:E162" si="65">SUM(F119:J119)</f>
        <v>130631.53165</v>
      </c>
      <c r="F119" s="70">
        <f t="shared" ref="F119:J119" si="66">F38+F99+F112</f>
        <v>101879.03165</v>
      </c>
      <c r="G119" s="70">
        <f t="shared" si="66"/>
        <v>11357.5</v>
      </c>
      <c r="H119" s="70">
        <f t="shared" ref="H119:I119" si="67">H38+H99+H112</f>
        <v>1820</v>
      </c>
      <c r="I119" s="70">
        <f t="shared" si="67"/>
        <v>13960</v>
      </c>
      <c r="J119" s="70">
        <f t="shared" si="66"/>
        <v>1615</v>
      </c>
      <c r="K119" s="71"/>
      <c r="L119" s="72"/>
    </row>
    <row r="120" spans="1:13" s="76" customFormat="1" outlineLevel="1" x14ac:dyDescent="0.25">
      <c r="A120" s="196"/>
      <c r="B120" s="197"/>
      <c r="C120" s="198"/>
      <c r="D120" s="68" t="s">
        <v>22</v>
      </c>
      <c r="E120" s="69">
        <f t="shared" si="65"/>
        <v>0</v>
      </c>
      <c r="F120" s="70">
        <f t="shared" ref="F120:G124" si="68">F39+F100+F113</f>
        <v>0</v>
      </c>
      <c r="G120" s="70">
        <f t="shared" si="68"/>
        <v>0</v>
      </c>
      <c r="H120" s="70">
        <f t="shared" ref="H120:I120" si="69">H39+H100+H113</f>
        <v>0</v>
      </c>
      <c r="I120" s="70">
        <f t="shared" si="69"/>
        <v>0</v>
      </c>
      <c r="J120" s="70">
        <f>J39+J100+J113</f>
        <v>0</v>
      </c>
      <c r="K120" s="74"/>
      <c r="L120" s="75"/>
    </row>
    <row r="121" spans="1:13" s="73" customFormat="1" ht="33" x14ac:dyDescent="0.25">
      <c r="A121" s="196"/>
      <c r="B121" s="197"/>
      <c r="C121" s="198"/>
      <c r="D121" s="68" t="s">
        <v>9</v>
      </c>
      <c r="E121" s="69">
        <f t="shared" si="65"/>
        <v>66618.373999999996</v>
      </c>
      <c r="F121" s="70">
        <f t="shared" si="68"/>
        <v>66618.373999999996</v>
      </c>
      <c r="G121" s="70">
        <f t="shared" si="68"/>
        <v>0</v>
      </c>
      <c r="H121" s="70">
        <f t="shared" ref="H121:I121" si="70">H40+H101+H114</f>
        <v>0</v>
      </c>
      <c r="I121" s="70">
        <f t="shared" si="70"/>
        <v>0</v>
      </c>
      <c r="J121" s="70">
        <f>J40+J101+J114</f>
        <v>0</v>
      </c>
      <c r="K121" s="71"/>
      <c r="L121" s="72"/>
    </row>
    <row r="122" spans="1:13" s="73" customFormat="1" x14ac:dyDescent="0.25">
      <c r="A122" s="196"/>
      <c r="B122" s="197"/>
      <c r="C122" s="198"/>
      <c r="D122" s="68" t="s">
        <v>10</v>
      </c>
      <c r="E122" s="69">
        <f t="shared" si="65"/>
        <v>6043.6759400000001</v>
      </c>
      <c r="F122" s="77">
        <f t="shared" si="68"/>
        <v>6043.6759400000001</v>
      </c>
      <c r="G122" s="77">
        <f t="shared" si="68"/>
        <v>0</v>
      </c>
      <c r="H122" s="77">
        <f t="shared" ref="H122:I122" si="71">H41+H102+H115</f>
        <v>0</v>
      </c>
      <c r="I122" s="77">
        <f t="shared" si="71"/>
        <v>0</v>
      </c>
      <c r="J122" s="77">
        <f>J41+J102+J115</f>
        <v>0</v>
      </c>
      <c r="K122" s="71"/>
      <c r="L122" s="72"/>
    </row>
    <row r="123" spans="1:13" s="73" customFormat="1" x14ac:dyDescent="0.25">
      <c r="A123" s="196"/>
      <c r="B123" s="197"/>
      <c r="C123" s="198"/>
      <c r="D123" s="68" t="s">
        <v>105</v>
      </c>
      <c r="E123" s="69">
        <f t="shared" si="65"/>
        <v>57969.481710000007</v>
      </c>
      <c r="F123" s="70">
        <f t="shared" si="68"/>
        <v>29216.981710000004</v>
      </c>
      <c r="G123" s="70">
        <f t="shared" si="68"/>
        <v>11357.5</v>
      </c>
      <c r="H123" s="70">
        <f t="shared" ref="H123:I123" si="72">H42+H103+H116</f>
        <v>1820</v>
      </c>
      <c r="I123" s="70">
        <f t="shared" si="72"/>
        <v>13960</v>
      </c>
      <c r="J123" s="70">
        <f>J42+J103+J116</f>
        <v>1615</v>
      </c>
      <c r="K123" s="71"/>
      <c r="L123" s="72"/>
    </row>
    <row r="124" spans="1:13" s="73" customFormat="1" x14ac:dyDescent="0.25">
      <c r="A124" s="199"/>
      <c r="B124" s="200"/>
      <c r="C124" s="201"/>
      <c r="D124" s="68" t="s">
        <v>12</v>
      </c>
      <c r="E124" s="69">
        <f t="shared" si="65"/>
        <v>0</v>
      </c>
      <c r="F124" s="77">
        <f t="shared" si="68"/>
        <v>0</v>
      </c>
      <c r="G124" s="77">
        <f t="shared" si="68"/>
        <v>0</v>
      </c>
      <c r="H124" s="77">
        <f t="shared" ref="H124:I124" si="73">H43+H104+H117</f>
        <v>0</v>
      </c>
      <c r="I124" s="77">
        <f t="shared" si="73"/>
        <v>0</v>
      </c>
      <c r="J124" s="77">
        <f>J43+J104+J117</f>
        <v>0</v>
      </c>
      <c r="K124" s="71"/>
      <c r="L124" s="72"/>
    </row>
    <row r="125" spans="1:13" ht="16.5" customHeight="1" x14ac:dyDescent="0.25">
      <c r="A125" s="161" t="s">
        <v>5</v>
      </c>
      <c r="B125" s="162"/>
      <c r="C125" s="163"/>
      <c r="D125" s="24"/>
      <c r="E125" s="28">
        <f t="shared" si="65"/>
        <v>0</v>
      </c>
      <c r="F125" s="37"/>
      <c r="G125" s="37"/>
      <c r="H125" s="37"/>
      <c r="I125" s="37"/>
      <c r="J125" s="37"/>
      <c r="K125" s="13"/>
    </row>
    <row r="126" spans="1:13" ht="16.5" customHeight="1" x14ac:dyDescent="0.25">
      <c r="A126" s="152" t="s">
        <v>41</v>
      </c>
      <c r="B126" s="153"/>
      <c r="C126" s="154"/>
      <c r="D126" s="20" t="s">
        <v>8</v>
      </c>
      <c r="E126" s="28">
        <f t="shared" si="65"/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13"/>
    </row>
    <row r="127" spans="1:13" outlineLevel="1" x14ac:dyDescent="0.25">
      <c r="A127" s="155"/>
      <c r="B127" s="156"/>
      <c r="C127" s="157"/>
      <c r="D127" s="24" t="s">
        <v>22</v>
      </c>
      <c r="E127" s="28">
        <f t="shared" si="65"/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13"/>
    </row>
    <row r="128" spans="1:13" x14ac:dyDescent="0.25">
      <c r="A128" s="155"/>
      <c r="B128" s="156"/>
      <c r="C128" s="157"/>
      <c r="D128" s="24" t="s">
        <v>9</v>
      </c>
      <c r="E128" s="28">
        <f t="shared" si="65"/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13"/>
    </row>
    <row r="129" spans="1:11" x14ac:dyDescent="0.25">
      <c r="A129" s="155"/>
      <c r="B129" s="156"/>
      <c r="C129" s="157"/>
      <c r="D129" s="24" t="s">
        <v>10</v>
      </c>
      <c r="E129" s="28">
        <f t="shared" si="65"/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13"/>
    </row>
    <row r="130" spans="1:11" x14ac:dyDescent="0.25">
      <c r="A130" s="155"/>
      <c r="B130" s="156"/>
      <c r="C130" s="157"/>
      <c r="D130" s="24" t="s">
        <v>105</v>
      </c>
      <c r="E130" s="28">
        <f t="shared" si="65"/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13"/>
    </row>
    <row r="131" spans="1:11" x14ac:dyDescent="0.25">
      <c r="A131" s="158"/>
      <c r="B131" s="159"/>
      <c r="C131" s="160"/>
      <c r="D131" s="24" t="s">
        <v>12</v>
      </c>
      <c r="E131" s="28">
        <f t="shared" si="65"/>
        <v>0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13"/>
    </row>
    <row r="132" spans="1:11" ht="16.5" customHeight="1" x14ac:dyDescent="0.25">
      <c r="A132" s="152" t="s">
        <v>42</v>
      </c>
      <c r="B132" s="153"/>
      <c r="C132" s="154"/>
      <c r="D132" s="20" t="s">
        <v>8</v>
      </c>
      <c r="E132" s="28">
        <f t="shared" si="65"/>
        <v>130631.53165</v>
      </c>
      <c r="F132" s="39">
        <f t="shared" ref="F132:J132" si="74">SUM(F133:F137)</f>
        <v>101879.03165</v>
      </c>
      <c r="G132" s="39">
        <f t="shared" si="74"/>
        <v>11357.5</v>
      </c>
      <c r="H132" s="39">
        <f t="shared" ref="H132:I132" si="75">SUM(H133:H137)</f>
        <v>1820</v>
      </c>
      <c r="I132" s="39">
        <f t="shared" si="75"/>
        <v>13960</v>
      </c>
      <c r="J132" s="39">
        <f t="shared" si="74"/>
        <v>1615</v>
      </c>
    </row>
    <row r="133" spans="1:11" outlineLevel="1" x14ac:dyDescent="0.25">
      <c r="A133" s="155"/>
      <c r="B133" s="156"/>
      <c r="C133" s="157"/>
      <c r="D133" s="24" t="s">
        <v>22</v>
      </c>
      <c r="E133" s="30">
        <f t="shared" si="65"/>
        <v>0</v>
      </c>
      <c r="F133" s="22">
        <f t="shared" ref="F133:J133" si="76">F107</f>
        <v>0</v>
      </c>
      <c r="G133" s="22">
        <f t="shared" si="76"/>
        <v>0</v>
      </c>
      <c r="H133" s="22">
        <f t="shared" si="76"/>
        <v>0</v>
      </c>
      <c r="I133" s="22">
        <f t="shared" si="76"/>
        <v>0</v>
      </c>
      <c r="J133" s="22">
        <f t="shared" si="76"/>
        <v>0</v>
      </c>
    </row>
    <row r="134" spans="1:11" x14ac:dyDescent="0.25">
      <c r="A134" s="155"/>
      <c r="B134" s="156"/>
      <c r="C134" s="157"/>
      <c r="D134" s="24" t="s">
        <v>9</v>
      </c>
      <c r="E134" s="30">
        <f t="shared" si="65"/>
        <v>66618.373999999996</v>
      </c>
      <c r="F134" s="30">
        <f>F121</f>
        <v>66618.373999999996</v>
      </c>
      <c r="G134" s="30">
        <f t="shared" ref="F134:J136" si="77">G121</f>
        <v>0</v>
      </c>
      <c r="H134" s="30">
        <f t="shared" ref="H134:I134" si="78">H121</f>
        <v>0</v>
      </c>
      <c r="I134" s="30">
        <f t="shared" si="78"/>
        <v>0</v>
      </c>
      <c r="J134" s="30">
        <f t="shared" si="77"/>
        <v>0</v>
      </c>
    </row>
    <row r="135" spans="1:11" x14ac:dyDescent="0.25">
      <c r="A135" s="155"/>
      <c r="B135" s="156"/>
      <c r="C135" s="157"/>
      <c r="D135" s="24" t="s">
        <v>10</v>
      </c>
      <c r="E135" s="30">
        <f t="shared" si="65"/>
        <v>6043.6759400000001</v>
      </c>
      <c r="F135" s="30">
        <f t="shared" si="77"/>
        <v>6043.6759400000001</v>
      </c>
      <c r="G135" s="30">
        <f t="shared" si="77"/>
        <v>0</v>
      </c>
      <c r="H135" s="30">
        <f t="shared" ref="H135:I135" si="79">H122</f>
        <v>0</v>
      </c>
      <c r="I135" s="30">
        <f t="shared" si="79"/>
        <v>0</v>
      </c>
      <c r="J135" s="30">
        <f t="shared" si="77"/>
        <v>0</v>
      </c>
    </row>
    <row r="136" spans="1:11" x14ac:dyDescent="0.25">
      <c r="A136" s="155"/>
      <c r="B136" s="156"/>
      <c r="C136" s="157"/>
      <c r="D136" s="24" t="s">
        <v>105</v>
      </c>
      <c r="E136" s="30">
        <f t="shared" si="65"/>
        <v>57969.481710000007</v>
      </c>
      <c r="F136" s="38">
        <f>F123</f>
        <v>29216.981710000004</v>
      </c>
      <c r="G136" s="38">
        <f t="shared" si="77"/>
        <v>11357.5</v>
      </c>
      <c r="H136" s="38">
        <f t="shared" ref="H136:I136" si="80">H123</f>
        <v>1820</v>
      </c>
      <c r="I136" s="38">
        <f t="shared" si="80"/>
        <v>13960</v>
      </c>
      <c r="J136" s="38">
        <f t="shared" si="77"/>
        <v>1615</v>
      </c>
    </row>
    <row r="137" spans="1:11" x14ac:dyDescent="0.25">
      <c r="A137" s="158"/>
      <c r="B137" s="159"/>
      <c r="C137" s="160"/>
      <c r="D137" s="24" t="s">
        <v>12</v>
      </c>
      <c r="E137" s="30">
        <f t="shared" si="65"/>
        <v>0</v>
      </c>
      <c r="F137" s="38">
        <f>F124</f>
        <v>0</v>
      </c>
      <c r="G137" s="38">
        <f>G124</f>
        <v>0</v>
      </c>
      <c r="H137" s="38">
        <f>H124</f>
        <v>0</v>
      </c>
      <c r="I137" s="38">
        <f>I124</f>
        <v>0</v>
      </c>
      <c r="J137" s="38">
        <f>J124</f>
        <v>0</v>
      </c>
    </row>
    <row r="138" spans="1:11" ht="16.5" customHeight="1" x14ac:dyDescent="0.25">
      <c r="A138" s="161" t="s">
        <v>5</v>
      </c>
      <c r="B138" s="162"/>
      <c r="C138" s="163"/>
      <c r="D138" s="24"/>
      <c r="E138" s="28">
        <f t="shared" si="65"/>
        <v>0</v>
      </c>
      <c r="F138" s="37"/>
      <c r="G138" s="37"/>
      <c r="H138" s="37"/>
      <c r="I138" s="37"/>
      <c r="J138" s="37"/>
      <c r="K138" s="13"/>
    </row>
    <row r="139" spans="1:11" ht="16.5" customHeight="1" x14ac:dyDescent="0.25">
      <c r="A139" s="152" t="s">
        <v>43</v>
      </c>
      <c r="B139" s="153"/>
      <c r="C139" s="154"/>
      <c r="D139" s="20" t="s">
        <v>8</v>
      </c>
      <c r="E139" s="28">
        <f t="shared" si="65"/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13"/>
    </row>
    <row r="140" spans="1:11" outlineLevel="1" x14ac:dyDescent="0.25">
      <c r="A140" s="155"/>
      <c r="B140" s="156"/>
      <c r="C140" s="157"/>
      <c r="D140" s="24" t="s">
        <v>22</v>
      </c>
      <c r="E140" s="28">
        <f t="shared" si="65"/>
        <v>0</v>
      </c>
      <c r="F140" s="26">
        <v>0</v>
      </c>
      <c r="G140" s="26">
        <v>0</v>
      </c>
      <c r="H140" s="26">
        <v>0</v>
      </c>
      <c r="I140" s="26">
        <v>0</v>
      </c>
      <c r="J140" s="26">
        <v>0</v>
      </c>
      <c r="K140" s="13"/>
    </row>
    <row r="141" spans="1:11" x14ac:dyDescent="0.25">
      <c r="A141" s="155"/>
      <c r="B141" s="156"/>
      <c r="C141" s="157"/>
      <c r="D141" s="24" t="s">
        <v>9</v>
      </c>
      <c r="E141" s="28">
        <f t="shared" si="65"/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13"/>
    </row>
    <row r="142" spans="1:11" x14ac:dyDescent="0.25">
      <c r="A142" s="155"/>
      <c r="B142" s="156"/>
      <c r="C142" s="157"/>
      <c r="D142" s="24" t="s">
        <v>10</v>
      </c>
      <c r="E142" s="28">
        <f t="shared" si="65"/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13"/>
    </row>
    <row r="143" spans="1:11" x14ac:dyDescent="0.25">
      <c r="A143" s="155"/>
      <c r="B143" s="156"/>
      <c r="C143" s="157"/>
      <c r="D143" s="24" t="s">
        <v>105</v>
      </c>
      <c r="E143" s="28">
        <f t="shared" si="65"/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13"/>
    </row>
    <row r="144" spans="1:11" x14ac:dyDescent="0.25">
      <c r="A144" s="158"/>
      <c r="B144" s="159"/>
      <c r="C144" s="160"/>
      <c r="D144" s="24" t="s">
        <v>12</v>
      </c>
      <c r="E144" s="28">
        <f t="shared" si="65"/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13"/>
    </row>
    <row r="145" spans="1:10" ht="16.5" customHeight="1" x14ac:dyDescent="0.25">
      <c r="A145" s="152" t="s">
        <v>44</v>
      </c>
      <c r="B145" s="153"/>
      <c r="C145" s="154"/>
      <c r="D145" s="20" t="s">
        <v>8</v>
      </c>
      <c r="E145" s="28">
        <f t="shared" si="65"/>
        <v>130631.53164999999</v>
      </c>
      <c r="F145" s="39">
        <f t="shared" ref="F145:J145" si="81">SUM(F146:F150)</f>
        <v>101879.03164999999</v>
      </c>
      <c r="G145" s="39">
        <f>SUM(G146:G150)</f>
        <v>11357.5</v>
      </c>
      <c r="H145" s="39">
        <f t="shared" ref="H145:I145" si="82">SUM(H146:H150)</f>
        <v>1820</v>
      </c>
      <c r="I145" s="39">
        <f t="shared" si="82"/>
        <v>13960</v>
      </c>
      <c r="J145" s="39">
        <f t="shared" si="81"/>
        <v>1615</v>
      </c>
    </row>
    <row r="146" spans="1:10" outlineLevel="1" x14ac:dyDescent="0.25">
      <c r="A146" s="155"/>
      <c r="B146" s="156"/>
      <c r="C146" s="157"/>
      <c r="D146" s="24" t="s">
        <v>22</v>
      </c>
      <c r="E146" s="30">
        <f t="shared" si="65"/>
        <v>0</v>
      </c>
      <c r="F146" s="22">
        <f t="shared" ref="F146:J150" si="83">F120</f>
        <v>0</v>
      </c>
      <c r="G146" s="22">
        <f t="shared" si="83"/>
        <v>0</v>
      </c>
      <c r="H146" s="22">
        <f t="shared" ref="H146:I146" si="84">H120</f>
        <v>0</v>
      </c>
      <c r="I146" s="22">
        <f t="shared" si="84"/>
        <v>0</v>
      </c>
      <c r="J146" s="22">
        <f t="shared" si="83"/>
        <v>0</v>
      </c>
    </row>
    <row r="147" spans="1:10" x14ac:dyDescent="0.25">
      <c r="A147" s="155"/>
      <c r="B147" s="156"/>
      <c r="C147" s="157"/>
      <c r="D147" s="24" t="s">
        <v>9</v>
      </c>
      <c r="E147" s="30">
        <f t="shared" si="65"/>
        <v>66618.373999999996</v>
      </c>
      <c r="F147" s="30">
        <f>F153+F159</f>
        <v>66618.373999999996</v>
      </c>
      <c r="G147" s="30">
        <f t="shared" ref="G147:J147" si="85">G153+G159</f>
        <v>0</v>
      </c>
      <c r="H147" s="30">
        <f t="shared" ref="H147" si="86">H153+H159</f>
        <v>0</v>
      </c>
      <c r="I147" s="30">
        <f t="shared" si="85"/>
        <v>0</v>
      </c>
      <c r="J147" s="30">
        <f t="shared" si="85"/>
        <v>0</v>
      </c>
    </row>
    <row r="148" spans="1:10" x14ac:dyDescent="0.25">
      <c r="A148" s="155"/>
      <c r="B148" s="156"/>
      <c r="C148" s="157"/>
      <c r="D148" s="24" t="s">
        <v>10</v>
      </c>
      <c r="E148" s="30">
        <f t="shared" si="65"/>
        <v>6043.6759400000001</v>
      </c>
      <c r="F148" s="30">
        <f>F154+F160</f>
        <v>6043.6759400000001</v>
      </c>
      <c r="G148" s="30">
        <f t="shared" ref="G148:J148" si="87">G154+G160</f>
        <v>0</v>
      </c>
      <c r="H148" s="30">
        <f t="shared" ref="H148" si="88">H154+H160</f>
        <v>0</v>
      </c>
      <c r="I148" s="30">
        <f t="shared" si="87"/>
        <v>0</v>
      </c>
      <c r="J148" s="30">
        <f t="shared" si="87"/>
        <v>0</v>
      </c>
    </row>
    <row r="149" spans="1:10" x14ac:dyDescent="0.25">
      <c r="A149" s="155"/>
      <c r="B149" s="156"/>
      <c r="C149" s="157"/>
      <c r="D149" s="24" t="s">
        <v>105</v>
      </c>
      <c r="E149" s="30">
        <f t="shared" si="65"/>
        <v>57969.48171</v>
      </c>
      <c r="F149" s="38">
        <f t="shared" ref="F149:J149" si="89">F155+F161</f>
        <v>29216.98171</v>
      </c>
      <c r="G149" s="38">
        <f t="shared" si="89"/>
        <v>11357.5</v>
      </c>
      <c r="H149" s="38">
        <f t="shared" ref="H149" si="90">H155+H161</f>
        <v>1820</v>
      </c>
      <c r="I149" s="38">
        <f t="shared" si="89"/>
        <v>13960</v>
      </c>
      <c r="J149" s="38">
        <f t="shared" si="89"/>
        <v>1615</v>
      </c>
    </row>
    <row r="150" spans="1:10" x14ac:dyDescent="0.25">
      <c r="A150" s="158"/>
      <c r="B150" s="159"/>
      <c r="C150" s="160"/>
      <c r="D150" s="24" t="s">
        <v>12</v>
      </c>
      <c r="E150" s="30">
        <f t="shared" si="65"/>
        <v>0</v>
      </c>
      <c r="F150" s="38">
        <f t="shared" si="83"/>
        <v>0</v>
      </c>
      <c r="G150" s="38">
        <f t="shared" si="83"/>
        <v>0</v>
      </c>
      <c r="H150" s="38">
        <f t="shared" ref="H150:I150" si="91">H124</f>
        <v>0</v>
      </c>
      <c r="I150" s="38">
        <f t="shared" si="91"/>
        <v>0</v>
      </c>
      <c r="J150" s="38">
        <f t="shared" si="83"/>
        <v>0</v>
      </c>
    </row>
    <row r="151" spans="1:10" ht="16.5" customHeight="1" x14ac:dyDescent="0.25">
      <c r="A151" s="184" t="s">
        <v>25</v>
      </c>
      <c r="B151" s="185"/>
      <c r="C151" s="186"/>
      <c r="D151" s="20" t="s">
        <v>8</v>
      </c>
      <c r="E151" s="28">
        <f t="shared" si="65"/>
        <v>115226.62897999999</v>
      </c>
      <c r="F151" s="36">
        <f t="shared" ref="F151:J151" si="92">SUM(F152:F156)</f>
        <v>88844.128979999994</v>
      </c>
      <c r="G151" s="36">
        <f t="shared" si="92"/>
        <v>10587.5</v>
      </c>
      <c r="H151" s="36">
        <f t="shared" ref="H151:I151" si="93">SUM(H152:H156)</f>
        <v>1020</v>
      </c>
      <c r="I151" s="36">
        <f t="shared" si="93"/>
        <v>13160</v>
      </c>
      <c r="J151" s="36">
        <f t="shared" si="92"/>
        <v>1615</v>
      </c>
    </row>
    <row r="152" spans="1:10" outlineLevel="1" x14ac:dyDescent="0.25">
      <c r="A152" s="187"/>
      <c r="B152" s="188"/>
      <c r="C152" s="189"/>
      <c r="D152" s="24" t="s">
        <v>22</v>
      </c>
      <c r="E152" s="28">
        <f t="shared" si="65"/>
        <v>0</v>
      </c>
      <c r="F152" s="30">
        <f t="shared" ref="F152:J152" si="94">F9+F15+F21+F27+F64+F76+F88</f>
        <v>0</v>
      </c>
      <c r="G152" s="30">
        <f t="shared" si="94"/>
        <v>0</v>
      </c>
      <c r="H152" s="30">
        <f t="shared" ref="H152:I152" si="95">H9+H15+H21+H27+H64+H76+H88</f>
        <v>0</v>
      </c>
      <c r="I152" s="30">
        <f t="shared" si="95"/>
        <v>0</v>
      </c>
      <c r="J152" s="30">
        <f t="shared" si="94"/>
        <v>0</v>
      </c>
    </row>
    <row r="153" spans="1:10" x14ac:dyDescent="0.25">
      <c r="A153" s="187"/>
      <c r="B153" s="188"/>
      <c r="C153" s="189"/>
      <c r="D153" s="24" t="s">
        <v>9</v>
      </c>
      <c r="E153" s="30">
        <f t="shared" si="65"/>
        <v>58398.754839999994</v>
      </c>
      <c r="F153" s="30">
        <f>F10+F16+F22+F28+F65+F77+F89+F47</f>
        <v>58398.754839999994</v>
      </c>
      <c r="G153" s="30">
        <f t="shared" ref="G153:J153" si="96">G10+G16+G22+G28+G65+G77+G89+G47</f>
        <v>0</v>
      </c>
      <c r="H153" s="30">
        <f t="shared" ref="H153:I153" si="97">H10+H16+H22+H28+H65+H77+H89+H47</f>
        <v>0</v>
      </c>
      <c r="I153" s="30">
        <f t="shared" si="97"/>
        <v>0</v>
      </c>
      <c r="J153" s="30">
        <f t="shared" si="96"/>
        <v>0</v>
      </c>
    </row>
    <row r="154" spans="1:10" x14ac:dyDescent="0.25">
      <c r="A154" s="187"/>
      <c r="B154" s="188"/>
      <c r="C154" s="189"/>
      <c r="D154" s="24" t="s">
        <v>10</v>
      </c>
      <c r="E154" s="30">
        <f t="shared" si="65"/>
        <v>5663.2632000000003</v>
      </c>
      <c r="F154" s="30">
        <f>F11+F17+F23+F29+F66+F78+F48</f>
        <v>5663.2632000000003</v>
      </c>
      <c r="G154" s="30">
        <f>G11+G17+G23+G29+G66+G78+F90+G48</f>
        <v>0</v>
      </c>
      <c r="H154" s="30">
        <f>H11+H17+H23+H29+H66+H78+H48</f>
        <v>0</v>
      </c>
      <c r="I154" s="30">
        <f>I11+I17+I23+I29+I66+I78+F90+I48</f>
        <v>0</v>
      </c>
      <c r="J154" s="30">
        <f>J11+J17+J23+J29+J66+J78+G90+J48</f>
        <v>0</v>
      </c>
    </row>
    <row r="155" spans="1:10" x14ac:dyDescent="0.25">
      <c r="A155" s="187"/>
      <c r="B155" s="188"/>
      <c r="C155" s="189"/>
      <c r="D155" s="24" t="s">
        <v>105</v>
      </c>
      <c r="E155" s="30">
        <f t="shared" si="65"/>
        <v>51164.610939999999</v>
      </c>
      <c r="F155" s="38">
        <f>F12+F18+F24+F30+F67+F79+F91+F110+F49+F97</f>
        <v>24782.110939999999</v>
      </c>
      <c r="G155" s="38">
        <f t="shared" ref="G155:J155" si="98">G12+G18+G24+G30+G67+G79+G91+G110</f>
        <v>10587.5</v>
      </c>
      <c r="H155" s="38">
        <f t="shared" ref="H155:I155" si="99">H12+H18+H24+H30+H67+H79+H91+H110</f>
        <v>1020</v>
      </c>
      <c r="I155" s="38">
        <f t="shared" si="99"/>
        <v>13160</v>
      </c>
      <c r="J155" s="38">
        <f t="shared" si="98"/>
        <v>1615</v>
      </c>
    </row>
    <row r="156" spans="1:10" x14ac:dyDescent="0.25">
      <c r="A156" s="190"/>
      <c r="B156" s="191"/>
      <c r="C156" s="192"/>
      <c r="D156" s="24" t="s">
        <v>12</v>
      </c>
      <c r="E156" s="30">
        <f t="shared" si="65"/>
        <v>0</v>
      </c>
      <c r="F156" s="38">
        <f t="shared" ref="F156:J156" si="100">F13+F19+F25+F31+F68+F80+F92+F50</f>
        <v>0</v>
      </c>
      <c r="G156" s="38">
        <f t="shared" si="100"/>
        <v>0</v>
      </c>
      <c r="H156" s="38">
        <f t="shared" ref="H156:I156" si="101">H13+H19+H25+H31+H68+H80+H92+H50</f>
        <v>0</v>
      </c>
      <c r="I156" s="38">
        <f t="shared" si="101"/>
        <v>0</v>
      </c>
      <c r="J156" s="38">
        <f t="shared" si="100"/>
        <v>0</v>
      </c>
    </row>
    <row r="157" spans="1:10" ht="16.5" customHeight="1" x14ac:dyDescent="0.25">
      <c r="A157" s="184" t="s">
        <v>26</v>
      </c>
      <c r="B157" s="185"/>
      <c r="C157" s="186"/>
      <c r="D157" s="20" t="s">
        <v>8</v>
      </c>
      <c r="E157" s="28">
        <f t="shared" si="65"/>
        <v>15404.902669999999</v>
      </c>
      <c r="F157" s="36">
        <f t="shared" ref="F157:J157" si="102">SUM(F158:F162)</f>
        <v>13034.902669999999</v>
      </c>
      <c r="G157" s="36">
        <f t="shared" si="102"/>
        <v>770</v>
      </c>
      <c r="H157" s="36">
        <f t="shared" ref="H157:I157" si="103">SUM(H158:H162)</f>
        <v>800</v>
      </c>
      <c r="I157" s="36">
        <f t="shared" si="103"/>
        <v>800</v>
      </c>
      <c r="J157" s="36">
        <f t="shared" si="102"/>
        <v>0</v>
      </c>
    </row>
    <row r="158" spans="1:10" outlineLevel="1" x14ac:dyDescent="0.25">
      <c r="A158" s="187"/>
      <c r="B158" s="188"/>
      <c r="C158" s="189"/>
      <c r="D158" s="24" t="s">
        <v>22</v>
      </c>
      <c r="E158" s="30">
        <f t="shared" si="65"/>
        <v>0</v>
      </c>
      <c r="F158" s="30">
        <f t="shared" ref="F158:G160" si="104">F33+F52+F58+F70+F82</f>
        <v>0</v>
      </c>
      <c r="G158" s="30">
        <f t="shared" si="104"/>
        <v>0</v>
      </c>
      <c r="H158" s="30">
        <f t="shared" ref="H158:I158" si="105">H33+H52+H58+H70+H82</f>
        <v>0</v>
      </c>
      <c r="I158" s="30">
        <f t="shared" si="105"/>
        <v>0</v>
      </c>
      <c r="J158" s="30">
        <f>J33+J52+J58+J70+J82</f>
        <v>0</v>
      </c>
    </row>
    <row r="159" spans="1:10" x14ac:dyDescent="0.25">
      <c r="A159" s="187"/>
      <c r="B159" s="188"/>
      <c r="C159" s="189"/>
      <c r="D159" s="24" t="s">
        <v>9</v>
      </c>
      <c r="E159" s="30">
        <f t="shared" si="65"/>
        <v>8219.6191600000002</v>
      </c>
      <c r="F159" s="30">
        <f t="shared" si="104"/>
        <v>8219.6191600000002</v>
      </c>
      <c r="G159" s="30">
        <f t="shared" si="104"/>
        <v>0</v>
      </c>
      <c r="H159" s="30">
        <f t="shared" ref="H159:I159" si="106">H34+H53+H59+H71+H83</f>
        <v>0</v>
      </c>
      <c r="I159" s="30">
        <f t="shared" si="106"/>
        <v>0</v>
      </c>
      <c r="J159" s="30">
        <f>J34+J53+J59+J71+J83</f>
        <v>0</v>
      </c>
    </row>
    <row r="160" spans="1:10" x14ac:dyDescent="0.25">
      <c r="A160" s="187"/>
      <c r="B160" s="188"/>
      <c r="C160" s="189"/>
      <c r="D160" s="24" t="s">
        <v>10</v>
      </c>
      <c r="E160" s="30">
        <f t="shared" si="65"/>
        <v>380.41273999999999</v>
      </c>
      <c r="F160" s="30">
        <f t="shared" si="104"/>
        <v>380.41273999999999</v>
      </c>
      <c r="G160" s="30">
        <f t="shared" si="104"/>
        <v>0</v>
      </c>
      <c r="H160" s="30">
        <f t="shared" ref="H160:I160" si="107">H35+H54+H60+H72+H84</f>
        <v>0</v>
      </c>
      <c r="I160" s="30">
        <f t="shared" si="107"/>
        <v>0</v>
      </c>
      <c r="J160" s="30">
        <f>J35+J54+J60+J72+J84</f>
        <v>0</v>
      </c>
    </row>
    <row r="161" spans="1:10" x14ac:dyDescent="0.25">
      <c r="A161" s="187"/>
      <c r="B161" s="188"/>
      <c r="C161" s="189"/>
      <c r="D161" s="24" t="s">
        <v>105</v>
      </c>
      <c r="E161" s="30">
        <f t="shared" si="65"/>
        <v>6804.8707699999995</v>
      </c>
      <c r="F161" s="38">
        <f>F36+F55+F61+F73+F85</f>
        <v>4434.8707699999995</v>
      </c>
      <c r="G161" s="38">
        <f t="shared" ref="G161:J161" si="108">G36+G55+G61+G73+G85</f>
        <v>770</v>
      </c>
      <c r="H161" s="38">
        <f t="shared" ref="H161:I161" si="109">H36+H55+H61+H73+H85</f>
        <v>800</v>
      </c>
      <c r="I161" s="38">
        <f t="shared" si="109"/>
        <v>800</v>
      </c>
      <c r="J161" s="38">
        <f t="shared" si="108"/>
        <v>0</v>
      </c>
    </row>
    <row r="162" spans="1:10" ht="24" customHeight="1" x14ac:dyDescent="0.25">
      <c r="A162" s="190"/>
      <c r="B162" s="191"/>
      <c r="C162" s="192"/>
      <c r="D162" s="24" t="s">
        <v>12</v>
      </c>
      <c r="E162" s="30">
        <f t="shared" si="65"/>
        <v>0</v>
      </c>
      <c r="F162" s="38">
        <f>F37+F56+F62+F74+F86</f>
        <v>0</v>
      </c>
      <c r="G162" s="38">
        <f>G37+G56+G62+G74+G86</f>
        <v>0</v>
      </c>
      <c r="H162" s="38">
        <f t="shared" ref="H162:I162" si="110">H37+H56+H62+H74+H86</f>
        <v>0</v>
      </c>
      <c r="I162" s="38">
        <f t="shared" si="110"/>
        <v>0</v>
      </c>
      <c r="J162" s="38">
        <f>J37+J56+J62+J74+J86</f>
        <v>0</v>
      </c>
    </row>
    <row r="164" spans="1:10" x14ac:dyDescent="0.25">
      <c r="C164" s="3" t="s">
        <v>36</v>
      </c>
      <c r="E164" s="5">
        <f>E157+E151</f>
        <v>130631.53164999999</v>
      </c>
      <c r="F164" s="14">
        <f t="shared" ref="F164:J164" si="111">F157+F151</f>
        <v>101879.03164999999</v>
      </c>
      <c r="G164" s="14">
        <f t="shared" si="111"/>
        <v>11357.5</v>
      </c>
      <c r="H164" s="14">
        <f t="shared" ref="H164:I164" si="112">H157+H151</f>
        <v>1820</v>
      </c>
      <c r="I164" s="14">
        <f t="shared" si="112"/>
        <v>13960</v>
      </c>
      <c r="J164" s="14">
        <f t="shared" si="111"/>
        <v>1615</v>
      </c>
    </row>
  </sheetData>
  <mergeCells count="65">
    <mergeCell ref="A139:C144"/>
    <mergeCell ref="C81:C86"/>
    <mergeCell ref="A157:C162"/>
    <mergeCell ref="A151:C156"/>
    <mergeCell ref="A87:A92"/>
    <mergeCell ref="B87:B92"/>
    <mergeCell ref="C87:C92"/>
    <mergeCell ref="A119:C124"/>
    <mergeCell ref="A105:J105"/>
    <mergeCell ref="A106:A111"/>
    <mergeCell ref="B106:B111"/>
    <mergeCell ref="C106:C111"/>
    <mergeCell ref="A112:C117"/>
    <mergeCell ref="A125:C125"/>
    <mergeCell ref="A126:C131"/>
    <mergeCell ref="A132:C137"/>
    <mergeCell ref="A145:C150"/>
    <mergeCell ref="A138:C138"/>
    <mergeCell ref="A20:A25"/>
    <mergeCell ref="B20:B25"/>
    <mergeCell ref="C20:C25"/>
    <mergeCell ref="C26:C31"/>
    <mergeCell ref="A38:C43"/>
    <mergeCell ref="A99:C104"/>
    <mergeCell ref="C32:C37"/>
    <mergeCell ref="A26:A37"/>
    <mergeCell ref="B26:B37"/>
    <mergeCell ref="C69:C74"/>
    <mergeCell ref="A63:A74"/>
    <mergeCell ref="B63:B74"/>
    <mergeCell ref="A44:J44"/>
    <mergeCell ref="A75:A80"/>
    <mergeCell ref="B75:B80"/>
    <mergeCell ref="A7:J7"/>
    <mergeCell ref="A8:A13"/>
    <mergeCell ref="B8:B13"/>
    <mergeCell ref="C8:C13"/>
    <mergeCell ref="A14:A19"/>
    <mergeCell ref="B14:B19"/>
    <mergeCell ref="C14:C19"/>
    <mergeCell ref="F1:J1"/>
    <mergeCell ref="A2:J2"/>
    <mergeCell ref="A3:A5"/>
    <mergeCell ref="B3:B5"/>
    <mergeCell ref="C3:C5"/>
    <mergeCell ref="D3:D5"/>
    <mergeCell ref="E3:J3"/>
    <mergeCell ref="E4:E5"/>
    <mergeCell ref="F4:J4"/>
    <mergeCell ref="A93:A98"/>
    <mergeCell ref="B93:B98"/>
    <mergeCell ref="C93:C98"/>
    <mergeCell ref="A45:A50"/>
    <mergeCell ref="B45:B50"/>
    <mergeCell ref="C45:C50"/>
    <mergeCell ref="C51:C56"/>
    <mergeCell ref="A57:A62"/>
    <mergeCell ref="B57:B62"/>
    <mergeCell ref="C57:C62"/>
    <mergeCell ref="A51:A56"/>
    <mergeCell ref="B51:B56"/>
    <mergeCell ref="C63:C68"/>
    <mergeCell ref="C75:C80"/>
    <mergeCell ref="A81:A86"/>
    <mergeCell ref="B81:B86"/>
  </mergeCells>
  <pageMargins left="0.23622047244094491" right="0.23622047244094491" top="0.39370078740157483" bottom="0.39370078740157483" header="0.31496062992125984" footer="0.31496062992125984"/>
  <pageSetup paperSize="9" scale="55" fitToHeight="0" orientation="landscape" r:id="rId1"/>
  <rowBreaks count="1" manualBreakCount="1">
    <brk id="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view="pageBreakPreview" topLeftCell="A16" zoomScale="80" zoomScaleNormal="100" zoomScaleSheetLayoutView="80" workbookViewId="0">
      <selection activeCell="C20" sqref="C20"/>
    </sheetView>
  </sheetViews>
  <sheetFormatPr defaultRowHeight="15" x14ac:dyDescent="0.25"/>
  <cols>
    <col min="1" max="1" width="14.85546875" customWidth="1"/>
    <col min="2" max="2" width="27.42578125" customWidth="1"/>
    <col min="3" max="3" width="34.42578125" customWidth="1"/>
    <col min="4" max="4" width="21.140625" customWidth="1"/>
  </cols>
  <sheetData>
    <row r="1" spans="1:4" x14ac:dyDescent="0.25">
      <c r="A1" s="81"/>
      <c r="B1" s="81"/>
      <c r="C1" s="81"/>
      <c r="D1" s="86" t="s">
        <v>45</v>
      </c>
    </row>
    <row r="2" spans="1:4" x14ac:dyDescent="0.25">
      <c r="A2" s="203" t="s">
        <v>46</v>
      </c>
      <c r="B2" s="203"/>
      <c r="C2" s="203"/>
      <c r="D2" s="203"/>
    </row>
    <row r="4" spans="1:4" ht="114" customHeight="1" x14ac:dyDescent="0.25">
      <c r="A4" s="82" t="s">
        <v>40</v>
      </c>
      <c r="B4" s="82" t="s">
        <v>47</v>
      </c>
      <c r="C4" s="82" t="s">
        <v>48</v>
      </c>
      <c r="D4" s="82" t="s">
        <v>49</v>
      </c>
    </row>
    <row r="5" spans="1:4" x14ac:dyDescent="0.25">
      <c r="A5" s="83">
        <v>1</v>
      </c>
      <c r="B5" s="83">
        <v>2</v>
      </c>
      <c r="C5" s="83">
        <v>3</v>
      </c>
      <c r="D5" s="83">
        <v>4</v>
      </c>
    </row>
    <row r="6" spans="1:4" ht="26.25" customHeight="1" x14ac:dyDescent="0.25">
      <c r="A6" s="207" t="s">
        <v>119</v>
      </c>
      <c r="B6" s="207"/>
      <c r="C6" s="207"/>
      <c r="D6" s="207"/>
    </row>
    <row r="7" spans="1:4" ht="86.25" customHeight="1" x14ac:dyDescent="0.25">
      <c r="A7" s="211" t="s">
        <v>120</v>
      </c>
      <c r="B7" s="211"/>
      <c r="C7" s="211"/>
      <c r="D7" s="211"/>
    </row>
    <row r="8" spans="1:4" ht="26.25" customHeight="1" x14ac:dyDescent="0.25">
      <c r="A8" s="207" t="s">
        <v>50</v>
      </c>
      <c r="B8" s="207"/>
      <c r="C8" s="207"/>
      <c r="D8" s="207"/>
    </row>
    <row r="9" spans="1:4" ht="109.5" customHeight="1" x14ac:dyDescent="0.25">
      <c r="A9" s="84" t="s">
        <v>6</v>
      </c>
      <c r="B9" s="85" t="s">
        <v>51</v>
      </c>
      <c r="C9" s="85" t="s">
        <v>53</v>
      </c>
      <c r="D9" s="85"/>
    </row>
    <row r="10" spans="1:4" s="80" customFormat="1" ht="75.75" customHeight="1" x14ac:dyDescent="0.25">
      <c r="A10" s="84" t="s">
        <v>14</v>
      </c>
      <c r="B10" s="85" t="s">
        <v>52</v>
      </c>
      <c r="C10" s="85" t="s">
        <v>54</v>
      </c>
      <c r="D10" s="85"/>
    </row>
    <row r="11" spans="1:4" x14ac:dyDescent="0.25">
      <c r="A11" s="204" t="s">
        <v>121</v>
      </c>
      <c r="B11" s="205"/>
      <c r="C11" s="205"/>
      <c r="D11" s="206"/>
    </row>
    <row r="12" spans="1:4" ht="127.5" customHeight="1" x14ac:dyDescent="0.25">
      <c r="A12" s="204" t="s">
        <v>122</v>
      </c>
      <c r="B12" s="205"/>
      <c r="C12" s="205"/>
      <c r="D12" s="206"/>
    </row>
    <row r="13" spans="1:4" x14ac:dyDescent="0.25">
      <c r="A13" s="211" t="s">
        <v>38</v>
      </c>
      <c r="B13" s="211"/>
      <c r="C13" s="211"/>
      <c r="D13" s="211"/>
    </row>
    <row r="14" spans="1:4" s="80" customFormat="1" ht="80.25" customHeight="1" x14ac:dyDescent="0.25">
      <c r="A14" s="84"/>
      <c r="B14" s="85" t="s">
        <v>118</v>
      </c>
      <c r="C14" s="85" t="s">
        <v>60</v>
      </c>
      <c r="D14" s="85"/>
    </row>
    <row r="15" spans="1:4" ht="80.25" customHeight="1" x14ac:dyDescent="0.25">
      <c r="A15" s="84" t="s">
        <v>6</v>
      </c>
      <c r="B15" s="85" t="s">
        <v>55</v>
      </c>
      <c r="C15" s="85" t="s">
        <v>60</v>
      </c>
      <c r="D15" s="85"/>
    </row>
    <row r="16" spans="1:4" s="80" customFormat="1" ht="59.25" customHeight="1" x14ac:dyDescent="0.25">
      <c r="A16" s="84" t="s">
        <v>14</v>
      </c>
      <c r="B16" s="85" t="s">
        <v>56</v>
      </c>
      <c r="C16" s="85" t="s">
        <v>62</v>
      </c>
      <c r="D16" s="85"/>
    </row>
    <row r="17" spans="1:4" s="80" customFormat="1" ht="79.5" customHeight="1" x14ac:dyDescent="0.25">
      <c r="A17" s="84" t="s">
        <v>17</v>
      </c>
      <c r="B17" s="85" t="s">
        <v>57</v>
      </c>
      <c r="C17" s="85" t="s">
        <v>63</v>
      </c>
      <c r="D17" s="85"/>
    </row>
    <row r="18" spans="1:4" s="80" customFormat="1" ht="65.25" customHeight="1" x14ac:dyDescent="0.25">
      <c r="A18" s="84" t="s">
        <v>18</v>
      </c>
      <c r="B18" s="85" t="s">
        <v>58</v>
      </c>
      <c r="C18" s="85" t="s">
        <v>61</v>
      </c>
      <c r="D18" s="85"/>
    </row>
    <row r="19" spans="1:4" s="80" customFormat="1" ht="63.75" customHeight="1" x14ac:dyDescent="0.25">
      <c r="A19" s="84" t="s">
        <v>19</v>
      </c>
      <c r="B19" s="85" t="s">
        <v>59</v>
      </c>
      <c r="C19" s="85" t="s">
        <v>64</v>
      </c>
      <c r="D19" s="85"/>
    </row>
    <row r="20" spans="1:4" s="80" customFormat="1" ht="63.75" customHeight="1" x14ac:dyDescent="0.25">
      <c r="A20" s="84" t="s">
        <v>127</v>
      </c>
      <c r="B20" s="85" t="s">
        <v>128</v>
      </c>
      <c r="C20" s="85" t="s">
        <v>129</v>
      </c>
      <c r="D20" s="140"/>
    </row>
    <row r="21" spans="1:4" s="80" customFormat="1" x14ac:dyDescent="0.25">
      <c r="A21" s="204" t="s">
        <v>123</v>
      </c>
      <c r="B21" s="205"/>
      <c r="C21" s="205"/>
      <c r="D21" s="206"/>
    </row>
    <row r="22" spans="1:4" s="80" customFormat="1" ht="30" customHeight="1" x14ac:dyDescent="0.25">
      <c r="A22" s="208" t="s">
        <v>124</v>
      </c>
      <c r="B22" s="209"/>
      <c r="C22" s="209"/>
      <c r="D22" s="210"/>
    </row>
    <row r="23" spans="1:4" s="80" customFormat="1" x14ac:dyDescent="0.25">
      <c r="A23" s="211" t="s">
        <v>39</v>
      </c>
      <c r="B23" s="211"/>
      <c r="C23" s="211"/>
      <c r="D23" s="211"/>
    </row>
    <row r="24" spans="1:4" s="80" customFormat="1" ht="97.5" customHeight="1" x14ac:dyDescent="0.25">
      <c r="A24" s="84" t="s">
        <v>6</v>
      </c>
      <c r="B24" s="85" t="s">
        <v>65</v>
      </c>
      <c r="C24" s="85" t="s">
        <v>115</v>
      </c>
      <c r="D24" s="85"/>
    </row>
  </sheetData>
  <mergeCells count="10">
    <mergeCell ref="A22:D22"/>
    <mergeCell ref="A23:D23"/>
    <mergeCell ref="A13:D13"/>
    <mergeCell ref="A6:D6"/>
    <mergeCell ref="A7:D7"/>
    <mergeCell ref="A2:D2"/>
    <mergeCell ref="A11:D11"/>
    <mergeCell ref="A8:D8"/>
    <mergeCell ref="A12:D12"/>
    <mergeCell ref="A21:D21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5" x14ac:dyDescent="0.25"/>
  <cols>
    <col min="1" max="1" width="6.7109375" customWidth="1"/>
    <col min="2" max="2" width="13.85546875" customWidth="1"/>
    <col min="3" max="3" width="12.42578125" customWidth="1"/>
    <col min="4" max="4" width="20.28515625" customWidth="1"/>
    <col min="5" max="5" width="16.85546875" customWidth="1"/>
    <col min="6" max="6" width="13.5703125" customWidth="1"/>
    <col min="7" max="7" width="12.42578125" customWidth="1"/>
    <col min="9" max="9" width="10.140625" customWidth="1"/>
    <col min="10" max="10" width="10.85546875" style="80" customWidth="1"/>
    <col min="11" max="11" width="11.7109375" customWidth="1"/>
    <col min="12" max="12" width="12.5703125" customWidth="1"/>
    <col min="13" max="13" width="20.42578125" customWidth="1"/>
  </cols>
  <sheetData>
    <row r="1" spans="1:13" ht="15.75" x14ac:dyDescent="0.25">
      <c r="A1" s="212" t="s">
        <v>66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</row>
    <row r="2" spans="1:13" ht="15.75" x14ac:dyDescent="0.25">
      <c r="A2" s="213" t="s">
        <v>67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</row>
    <row r="3" spans="1:13" ht="53.25" customHeight="1" x14ac:dyDescent="0.25">
      <c r="A3" s="214" t="s">
        <v>132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4" spans="1:13" ht="15.75" x14ac:dyDescent="0.25">
      <c r="A4" s="87"/>
      <c r="B4" s="87"/>
      <c r="C4" s="87"/>
      <c r="D4" s="87"/>
      <c r="E4" s="87"/>
      <c r="F4" s="87"/>
      <c r="G4" s="87"/>
      <c r="H4" s="87"/>
      <c r="I4" s="87"/>
      <c r="J4" s="120"/>
      <c r="K4" s="87"/>
      <c r="L4" s="87"/>
      <c r="M4" s="87"/>
    </row>
    <row r="5" spans="1:13" ht="15.75" x14ac:dyDescent="0.25">
      <c r="A5" s="215" t="s">
        <v>68</v>
      </c>
      <c r="B5" s="215" t="s">
        <v>69</v>
      </c>
      <c r="C5" s="215" t="s">
        <v>70</v>
      </c>
      <c r="D5" s="215" t="s">
        <v>71</v>
      </c>
      <c r="E5" s="215" t="s">
        <v>72</v>
      </c>
      <c r="F5" s="215" t="s">
        <v>137</v>
      </c>
      <c r="G5" s="215" t="s">
        <v>73</v>
      </c>
      <c r="H5" s="218" t="s">
        <v>74</v>
      </c>
      <c r="I5" s="218"/>
      <c r="J5" s="218"/>
      <c r="K5" s="218"/>
      <c r="L5" s="215" t="s">
        <v>75</v>
      </c>
      <c r="M5" s="215" t="s">
        <v>76</v>
      </c>
    </row>
    <row r="6" spans="1:13" ht="15.75" x14ac:dyDescent="0.25">
      <c r="A6" s="216"/>
      <c r="B6" s="216"/>
      <c r="C6" s="216"/>
      <c r="D6" s="216"/>
      <c r="E6" s="216"/>
      <c r="F6" s="216"/>
      <c r="G6" s="216"/>
      <c r="H6" s="218" t="s">
        <v>8</v>
      </c>
      <c r="I6" s="218"/>
      <c r="J6" s="218"/>
      <c r="K6" s="218"/>
      <c r="L6" s="216"/>
      <c r="M6" s="216"/>
    </row>
    <row r="7" spans="1:13" ht="91.5" customHeight="1" x14ac:dyDescent="0.25">
      <c r="A7" s="217"/>
      <c r="B7" s="217"/>
      <c r="C7" s="217"/>
      <c r="D7" s="217"/>
      <c r="E7" s="217"/>
      <c r="F7" s="217"/>
      <c r="G7" s="217"/>
      <c r="H7" s="218"/>
      <c r="I7" s="88" t="s">
        <v>134</v>
      </c>
      <c r="J7" s="88" t="s">
        <v>125</v>
      </c>
      <c r="K7" s="139" t="s">
        <v>133</v>
      </c>
      <c r="L7" s="217"/>
      <c r="M7" s="217"/>
    </row>
    <row r="8" spans="1:13" x14ac:dyDescent="0.25">
      <c r="A8" s="89">
        <v>1</v>
      </c>
      <c r="B8" s="89">
        <v>2</v>
      </c>
      <c r="C8" s="89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89">
        <v>9</v>
      </c>
      <c r="J8" s="122">
        <v>10</v>
      </c>
      <c r="K8" s="89">
        <v>11</v>
      </c>
      <c r="L8" s="89">
        <v>12</v>
      </c>
      <c r="M8" s="89">
        <v>13</v>
      </c>
    </row>
    <row r="9" spans="1:13" ht="15.75" x14ac:dyDescent="0.25">
      <c r="A9" s="90"/>
      <c r="B9" s="91"/>
      <c r="C9" s="92"/>
      <c r="D9" s="92"/>
      <c r="E9" s="93"/>
      <c r="F9" s="92"/>
      <c r="G9" s="92"/>
      <c r="H9" s="94"/>
      <c r="I9" s="95"/>
      <c r="J9" s="124"/>
      <c r="K9" s="95"/>
      <c r="L9" s="92"/>
      <c r="M9" s="96"/>
    </row>
    <row r="10" spans="1:13" ht="15.75" x14ac:dyDescent="0.25">
      <c r="A10" s="90"/>
      <c r="B10" s="91"/>
      <c r="C10" s="92"/>
      <c r="D10" s="92"/>
      <c r="E10" s="92"/>
      <c r="F10" s="92"/>
      <c r="G10" s="92"/>
      <c r="H10" s="94"/>
      <c r="I10" s="94"/>
      <c r="J10" s="123"/>
      <c r="K10" s="94"/>
      <c r="L10" s="92"/>
      <c r="M10" s="96"/>
    </row>
    <row r="11" spans="1:13" ht="15.75" x14ac:dyDescent="0.25">
      <c r="A11" s="97"/>
      <c r="B11" s="98"/>
      <c r="C11" s="94"/>
      <c r="D11" s="94"/>
      <c r="E11" s="94"/>
      <c r="F11" s="94"/>
      <c r="G11" s="94"/>
      <c r="H11" s="94"/>
      <c r="I11" s="94"/>
      <c r="J11" s="123"/>
      <c r="K11" s="94"/>
      <c r="L11" s="94"/>
      <c r="M11" s="96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12" t="s">
        <v>77</v>
      </c>
      <c r="B1" s="212"/>
      <c r="C1" s="212"/>
      <c r="D1" s="212"/>
      <c r="E1" s="212"/>
      <c r="F1" s="212"/>
      <c r="G1" s="212"/>
    </row>
    <row r="2" spans="1:7" ht="15.75" x14ac:dyDescent="0.25">
      <c r="A2" s="213" t="s">
        <v>78</v>
      </c>
      <c r="B2" s="213"/>
      <c r="C2" s="213"/>
      <c r="D2" s="213"/>
      <c r="E2" s="213"/>
      <c r="F2" s="213"/>
      <c r="G2" s="213"/>
    </row>
    <row r="3" spans="1:7" ht="15.75" x14ac:dyDescent="0.25">
      <c r="A3" s="100"/>
      <c r="B3" s="100"/>
      <c r="C3" s="100"/>
      <c r="D3" s="100"/>
      <c r="E3" s="100"/>
      <c r="F3" s="100"/>
      <c r="G3" s="100"/>
    </row>
    <row r="4" spans="1:7" ht="96.75" customHeight="1" x14ac:dyDescent="0.25">
      <c r="A4" s="109" t="s">
        <v>0</v>
      </c>
      <c r="B4" s="109" t="s">
        <v>106</v>
      </c>
      <c r="C4" s="109" t="s">
        <v>70</v>
      </c>
      <c r="D4" s="109" t="s">
        <v>79</v>
      </c>
      <c r="E4" s="109" t="s">
        <v>80</v>
      </c>
      <c r="F4" s="109" t="s">
        <v>81</v>
      </c>
      <c r="G4" s="109" t="s">
        <v>82</v>
      </c>
    </row>
    <row r="5" spans="1:7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</row>
    <row r="6" spans="1:7" ht="15.75" x14ac:dyDescent="0.25">
      <c r="A6" s="102"/>
      <c r="B6" s="103"/>
      <c r="C6" s="104"/>
      <c r="D6" s="104"/>
      <c r="E6" s="104"/>
      <c r="F6" s="104"/>
      <c r="G6" s="106"/>
    </row>
    <row r="7" spans="1:7" ht="15.75" x14ac:dyDescent="0.25">
      <c r="A7" s="102"/>
      <c r="B7" s="103"/>
      <c r="C7" s="104"/>
      <c r="D7" s="104"/>
      <c r="E7" s="104"/>
      <c r="F7" s="104"/>
      <c r="G7" s="106"/>
    </row>
    <row r="8" spans="1:7" ht="15.75" x14ac:dyDescent="0.25">
      <c r="A8" s="107"/>
      <c r="B8" s="108"/>
      <c r="C8" s="105"/>
      <c r="D8" s="105"/>
      <c r="E8" s="105"/>
      <c r="F8" s="105"/>
      <c r="G8" s="10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12" t="s">
        <v>83</v>
      </c>
      <c r="B1" s="212"/>
      <c r="C1" s="212"/>
      <c r="D1" s="212"/>
    </row>
    <row r="2" spans="1:4" ht="15.75" x14ac:dyDescent="0.25">
      <c r="A2" s="213" t="s">
        <v>84</v>
      </c>
      <c r="B2" s="213"/>
      <c r="C2" s="213"/>
      <c r="D2" s="213"/>
    </row>
    <row r="3" spans="1:4" ht="15.75" x14ac:dyDescent="0.25">
      <c r="A3" s="219" t="s">
        <v>85</v>
      </c>
      <c r="B3" s="219"/>
      <c r="C3" s="219"/>
      <c r="D3" s="219"/>
    </row>
    <row r="4" spans="1:4" ht="15.75" x14ac:dyDescent="0.25">
      <c r="A4" s="213" t="s">
        <v>86</v>
      </c>
      <c r="B4" s="213"/>
      <c r="C4" s="213"/>
      <c r="D4" s="213"/>
    </row>
    <row r="5" spans="1:4" ht="15.75" x14ac:dyDescent="0.25">
      <c r="A5" s="110"/>
      <c r="B5" s="110"/>
      <c r="C5" s="110"/>
      <c r="D5" s="110"/>
    </row>
    <row r="6" spans="1:4" ht="125.25" customHeight="1" x14ac:dyDescent="0.25">
      <c r="A6" s="118" t="s">
        <v>0</v>
      </c>
      <c r="B6" s="118" t="s">
        <v>107</v>
      </c>
      <c r="C6" s="118" t="s">
        <v>87</v>
      </c>
      <c r="D6" s="118" t="s">
        <v>88</v>
      </c>
    </row>
    <row r="7" spans="1:4" x14ac:dyDescent="0.25">
      <c r="A7" s="111">
        <v>1</v>
      </c>
      <c r="B7" s="111">
        <v>2</v>
      </c>
      <c r="C7" s="111">
        <v>3</v>
      </c>
      <c r="D7" s="111">
        <v>4</v>
      </c>
    </row>
    <row r="8" spans="1:4" ht="15.75" x14ac:dyDescent="0.25">
      <c r="A8" s="112"/>
      <c r="B8" s="113"/>
      <c r="C8" s="114"/>
      <c r="D8" s="114"/>
    </row>
    <row r="9" spans="1:4" ht="15.75" x14ac:dyDescent="0.25">
      <c r="A9" s="112"/>
      <c r="B9" s="113"/>
      <c r="C9" s="114"/>
      <c r="D9" s="114"/>
    </row>
    <row r="10" spans="1:4" ht="15.75" x14ac:dyDescent="0.25">
      <c r="A10" s="116"/>
      <c r="B10" s="117"/>
      <c r="C10" s="115"/>
      <c r="D10" s="11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12" t="s">
        <v>89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ht="15.75" x14ac:dyDescent="0.25">
      <c r="A2" s="213" t="s">
        <v>90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.75" x14ac:dyDescent="0.25">
      <c r="A3" s="214" t="s">
        <v>91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0" ht="15.75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50.25" customHeight="1" x14ac:dyDescent="0.25">
      <c r="A5" s="215" t="s">
        <v>0</v>
      </c>
      <c r="B5" s="215" t="s">
        <v>92</v>
      </c>
      <c r="C5" s="215" t="s">
        <v>93</v>
      </c>
      <c r="D5" s="215" t="s">
        <v>94</v>
      </c>
      <c r="E5" s="215" t="s">
        <v>95</v>
      </c>
      <c r="F5" s="218" t="s">
        <v>96</v>
      </c>
      <c r="G5" s="218"/>
      <c r="H5" s="218"/>
      <c r="I5" s="218"/>
      <c r="J5" s="218"/>
    </row>
    <row r="6" spans="1:10" ht="15.75" x14ac:dyDescent="0.25">
      <c r="A6" s="216"/>
      <c r="B6" s="216"/>
      <c r="C6" s="216"/>
      <c r="D6" s="216"/>
      <c r="E6" s="216"/>
      <c r="F6" s="218" t="s">
        <v>8</v>
      </c>
      <c r="G6" s="218" t="s">
        <v>5</v>
      </c>
      <c r="H6" s="218"/>
      <c r="I6" s="218"/>
      <c r="J6" s="218"/>
    </row>
    <row r="7" spans="1:10" ht="31.5" x14ac:dyDescent="0.25">
      <c r="A7" s="217"/>
      <c r="B7" s="217"/>
      <c r="C7" s="217"/>
      <c r="D7" s="217"/>
      <c r="E7" s="217"/>
      <c r="F7" s="218"/>
      <c r="G7" s="121" t="s">
        <v>97</v>
      </c>
      <c r="H7" s="121" t="s">
        <v>97</v>
      </c>
      <c r="I7" s="121" t="s">
        <v>97</v>
      </c>
      <c r="J7" s="121" t="s">
        <v>98</v>
      </c>
    </row>
    <row r="8" spans="1:10" x14ac:dyDescent="0.25">
      <c r="A8" s="122">
        <v>1</v>
      </c>
      <c r="B8" s="122">
        <v>2</v>
      </c>
      <c r="C8" s="122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2">
        <v>10</v>
      </c>
    </row>
    <row r="9" spans="1:10" ht="15.75" x14ac:dyDescent="0.25">
      <c r="A9" s="125"/>
      <c r="B9" s="126"/>
      <c r="C9" s="123"/>
      <c r="D9" s="123"/>
      <c r="E9" s="124"/>
      <c r="F9" s="123"/>
      <c r="G9" s="123"/>
      <c r="H9" s="124"/>
      <c r="I9" s="124"/>
      <c r="J9" s="124"/>
    </row>
    <row r="10" spans="1:10" ht="15.75" x14ac:dyDescent="0.25">
      <c r="A10" s="125"/>
      <c r="B10" s="126"/>
      <c r="C10" s="123"/>
      <c r="D10" s="123"/>
      <c r="E10" s="123"/>
      <c r="F10" s="123"/>
      <c r="G10" s="123"/>
      <c r="H10" s="123"/>
      <c r="I10" s="123"/>
      <c r="J10" s="123"/>
    </row>
    <row r="11" spans="1:10" ht="15.75" x14ac:dyDescent="0.25">
      <c r="A11" s="125"/>
      <c r="B11" s="126"/>
      <c r="C11" s="123"/>
      <c r="D11" s="123"/>
      <c r="E11" s="123"/>
      <c r="F11" s="123"/>
      <c r="G11" s="123"/>
      <c r="H11" s="123"/>
      <c r="I11" s="123"/>
      <c r="J11" s="12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zoomScaleNormal="100" workbookViewId="0">
      <selection activeCell="I10" sqref="I10"/>
    </sheetView>
  </sheetViews>
  <sheetFormatPr defaultRowHeight="15" x14ac:dyDescent="0.25"/>
  <cols>
    <col min="1" max="1" width="9.85546875" customWidth="1"/>
    <col min="2" max="2" width="24.42578125" customWidth="1"/>
    <col min="3" max="3" width="18.85546875" customWidth="1"/>
    <col min="4" max="4" width="11.5703125" customWidth="1"/>
    <col min="5" max="5" width="12" customWidth="1"/>
    <col min="6" max="6" width="12.7109375" customWidth="1"/>
    <col min="7" max="7" width="12.42578125" style="80" customWidth="1"/>
    <col min="8" max="8" width="17.28515625" customWidth="1"/>
    <col min="9" max="9" width="18.7109375" customWidth="1"/>
  </cols>
  <sheetData>
    <row r="1" spans="1:9" x14ac:dyDescent="0.25">
      <c r="A1" s="127"/>
      <c r="B1" s="127"/>
      <c r="C1" s="127"/>
      <c r="D1" s="127"/>
      <c r="E1" s="127"/>
      <c r="F1" s="127"/>
      <c r="G1" s="127"/>
      <c r="H1" s="127"/>
      <c r="I1" s="135" t="s">
        <v>99</v>
      </c>
    </row>
    <row r="2" spans="1:9" ht="15" customHeight="1" x14ac:dyDescent="0.25">
      <c r="A2" s="220" t="s">
        <v>100</v>
      </c>
      <c r="B2" s="220"/>
      <c r="C2" s="220"/>
      <c r="D2" s="220"/>
      <c r="E2" s="220"/>
      <c r="F2" s="220"/>
      <c r="G2" s="220"/>
      <c r="H2" s="220"/>
      <c r="I2" s="220"/>
    </row>
    <row r="3" spans="1:9" x14ac:dyDescent="0.25">
      <c r="A3" s="220"/>
      <c r="B3" s="220"/>
      <c r="C3" s="220"/>
      <c r="D3" s="220"/>
      <c r="E3" s="220"/>
      <c r="F3" s="220"/>
      <c r="G3" s="220"/>
      <c r="H3" s="220"/>
      <c r="I3" s="220"/>
    </row>
    <row r="4" spans="1:9" x14ac:dyDescent="0.25">
      <c r="A4" s="127"/>
      <c r="B4" s="134"/>
      <c r="C4" s="127"/>
      <c r="D4" s="127"/>
      <c r="E4" s="127"/>
      <c r="F4" s="127"/>
      <c r="G4" s="127"/>
      <c r="H4" s="127"/>
      <c r="I4" s="127"/>
    </row>
    <row r="5" spans="1:9" x14ac:dyDescent="0.25">
      <c r="A5" s="221" t="s">
        <v>101</v>
      </c>
      <c r="B5" s="221" t="s">
        <v>102</v>
      </c>
      <c r="C5" s="221" t="s">
        <v>103</v>
      </c>
      <c r="D5" s="221"/>
      <c r="E5" s="221"/>
      <c r="F5" s="221"/>
      <c r="G5" s="221"/>
      <c r="H5" s="221"/>
      <c r="I5" s="221" t="s">
        <v>104</v>
      </c>
    </row>
    <row r="6" spans="1:9" ht="78.75" customHeight="1" x14ac:dyDescent="0.25">
      <c r="A6" s="221"/>
      <c r="B6" s="221"/>
      <c r="C6" s="221"/>
      <c r="D6" s="129" t="s">
        <v>31</v>
      </c>
      <c r="E6" s="129" t="s">
        <v>32</v>
      </c>
      <c r="F6" s="129" t="s">
        <v>126</v>
      </c>
      <c r="G6" s="138" t="s">
        <v>136</v>
      </c>
      <c r="H6" s="129" t="s">
        <v>135</v>
      </c>
      <c r="I6" s="221"/>
    </row>
    <row r="7" spans="1:9" x14ac:dyDescent="0.25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30">
        <v>6</v>
      </c>
      <c r="G7" s="130">
        <v>7</v>
      </c>
      <c r="H7" s="129">
        <v>8</v>
      </c>
      <c r="I7" s="131">
        <v>9</v>
      </c>
    </row>
    <row r="8" spans="1:9" ht="39" customHeight="1" x14ac:dyDescent="0.25">
      <c r="A8" s="129"/>
      <c r="B8" s="128"/>
      <c r="C8" s="132"/>
      <c r="D8" s="133"/>
      <c r="E8" s="133"/>
      <c r="F8" s="133"/>
      <c r="G8" s="133"/>
      <c r="H8" s="132"/>
      <c r="I8" s="132"/>
    </row>
    <row r="9" spans="1:9" ht="47.45" customHeight="1" x14ac:dyDescent="0.25">
      <c r="A9" s="129"/>
      <c r="B9" s="128"/>
      <c r="C9" s="132"/>
      <c r="D9" s="133"/>
      <c r="E9" s="133"/>
      <c r="F9" s="133"/>
      <c r="G9" s="133"/>
      <c r="H9" s="132"/>
      <c r="I9" s="132"/>
    </row>
    <row r="10" spans="1:9" ht="43.15" customHeight="1" x14ac:dyDescent="0.25">
      <c r="A10" s="129"/>
      <c r="B10" s="128"/>
      <c r="C10" s="119"/>
      <c r="D10" s="99"/>
      <c r="E10" s="99"/>
      <c r="F10" s="99"/>
      <c r="G10" s="99"/>
      <c r="H10" s="119"/>
      <c r="I10" s="119"/>
    </row>
  </sheetData>
  <mergeCells count="6">
    <mergeCell ref="A2:I3"/>
    <mergeCell ref="D5:H5"/>
    <mergeCell ref="I5:I6"/>
    <mergeCell ref="A5:A6"/>
    <mergeCell ref="B5:B6"/>
    <mergeCell ref="C5:C6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2024-02-14T11:07:28Z</cp:lastPrinted>
  <dcterms:created xsi:type="dcterms:W3CDTF">2017-05-29T12:41:03Z</dcterms:created>
  <dcterms:modified xsi:type="dcterms:W3CDTF">2024-02-14T11:07:30Z</dcterms:modified>
</cp:coreProperties>
</file>