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2'!$A$6:$M$81</definedName>
    <definedName name="Print_Area" localSheetId="0">'Таблица 2'!$A$1:$J$69</definedName>
    <definedName name="Print_Titles" localSheetId="0">'Таблица 2'!$3:$6</definedName>
    <definedName name="_xlnm.Print_Area" localSheetId="0">'Таблица 2'!$A$1:$J$69</definedName>
    <definedName name="_xlnm.Print_Area" localSheetId="1">'Таблица 3'!$A$1:$D$9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8'!$A$1:$I$9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2" l="1"/>
  <c r="E26" i="2"/>
  <c r="E25" i="2"/>
  <c r="G21" i="2"/>
  <c r="G19" i="2"/>
  <c r="G23" i="2"/>
  <c r="J23" i="2"/>
  <c r="J11" i="2"/>
  <c r="G11" i="2" l="1"/>
  <c r="I69" i="2" l="1"/>
  <c r="I68" i="2"/>
  <c r="I67" i="2"/>
  <c r="I66" i="2"/>
  <c r="I65" i="2"/>
  <c r="I64" i="2"/>
  <c r="I62" i="2"/>
  <c r="I58" i="2"/>
  <c r="I56" i="2"/>
  <c r="I55" i="2"/>
  <c r="I54" i="2"/>
  <c r="I53" i="2"/>
  <c r="I51" i="2" s="1"/>
  <c r="I52" i="2"/>
  <c r="I45" i="2"/>
  <c r="I43" i="2"/>
  <c r="I42" i="2"/>
  <c r="I41" i="2"/>
  <c r="I40" i="2"/>
  <c r="I39" i="2"/>
  <c r="I38" i="2"/>
  <c r="I32" i="2"/>
  <c r="H40" i="2" l="1"/>
  <c r="H38" i="2"/>
  <c r="J29" i="2" l="1"/>
  <c r="I7" i="2" l="1"/>
  <c r="I13" i="2"/>
  <c r="I23" i="2"/>
  <c r="I29" i="2" s="1"/>
  <c r="I30" i="2"/>
  <c r="J30" i="2"/>
  <c r="I28" i="2"/>
  <c r="J28" i="2"/>
  <c r="I26" i="2"/>
  <c r="J26" i="2"/>
  <c r="I27" i="2"/>
  <c r="J27" i="2"/>
  <c r="I25" i="2" l="1"/>
  <c r="I19" i="2"/>
  <c r="G24" i="2"/>
  <c r="H23" i="2"/>
  <c r="G66" i="2" l="1"/>
  <c r="J66" i="2"/>
  <c r="H21" i="2" l="1"/>
  <c r="H66" i="2" s="1"/>
  <c r="G27" i="2" l="1"/>
  <c r="G40" i="2" s="1"/>
  <c r="F11" i="2" l="1"/>
  <c r="F32" i="2" l="1"/>
  <c r="F67" i="2" l="1"/>
  <c r="F21" i="2"/>
  <c r="F66" i="2" s="1"/>
  <c r="E23" i="2" l="1"/>
  <c r="H69" i="2" l="1"/>
  <c r="J69" i="2"/>
  <c r="G69" i="2"/>
  <c r="F69" i="2"/>
  <c r="H62" i="2" l="1"/>
  <c r="H58" i="2" s="1"/>
  <c r="G62" i="2"/>
  <c r="G58" i="2" s="1"/>
  <c r="H29" i="2"/>
  <c r="G29" i="2"/>
  <c r="H67" i="2" l="1"/>
  <c r="H65" i="2"/>
  <c r="H55" i="2"/>
  <c r="H45" i="2"/>
  <c r="H42" i="2"/>
  <c r="H32" i="2"/>
  <c r="H30" i="2"/>
  <c r="H28" i="2"/>
  <c r="H27" i="2"/>
  <c r="H26" i="2"/>
  <c r="H52" i="2" s="1"/>
  <c r="H19" i="2"/>
  <c r="H13" i="2"/>
  <c r="H68" i="2" s="1"/>
  <c r="H7" i="2"/>
  <c r="H54" i="2" l="1"/>
  <c r="H41" i="2"/>
  <c r="H53" i="2"/>
  <c r="H56" i="2"/>
  <c r="H43" i="2"/>
  <c r="H64" i="2"/>
  <c r="H25" i="2"/>
  <c r="H39" i="2"/>
  <c r="H51" i="2" l="1"/>
  <c r="G67" i="2" l="1"/>
  <c r="J67" i="2"/>
  <c r="E11" i="2" l="1"/>
  <c r="J40" i="2"/>
  <c r="E36" i="2"/>
  <c r="E35" i="2"/>
  <c r="E34" i="2"/>
  <c r="E33" i="2"/>
  <c r="J32" i="2"/>
  <c r="G32" i="2"/>
  <c r="E32" i="2" l="1"/>
  <c r="F62" i="2"/>
  <c r="J62" i="2"/>
  <c r="E60" i="2"/>
  <c r="E61" i="2"/>
  <c r="E59" i="2"/>
  <c r="J13" i="2"/>
  <c r="J7" i="2"/>
  <c r="J68" i="2" l="1"/>
  <c r="J39" i="2"/>
  <c r="E62" i="2"/>
  <c r="F27" i="2" l="1"/>
  <c r="F53" i="2" l="1"/>
  <c r="F40" i="2"/>
  <c r="J58" i="2" l="1"/>
  <c r="F58" i="2"/>
  <c r="F65" i="2"/>
  <c r="G65" i="2"/>
  <c r="J65" i="2"/>
  <c r="E65" i="2" l="1"/>
  <c r="E66" i="2"/>
  <c r="E69" i="2"/>
  <c r="J64" i="2"/>
  <c r="E67" i="2" l="1"/>
  <c r="E49" i="2" l="1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E58" i="2" l="1"/>
  <c r="F45" i="2"/>
  <c r="G45" i="2"/>
  <c r="J45" i="2"/>
  <c r="F26" i="2"/>
  <c r="F52" i="2" s="1"/>
  <c r="G26" i="2"/>
  <c r="J52" i="2"/>
  <c r="G53" i="2"/>
  <c r="J53" i="2"/>
  <c r="F28" i="2"/>
  <c r="F41" i="2" s="1"/>
  <c r="G28" i="2"/>
  <c r="G41" i="2" s="1"/>
  <c r="J41" i="2"/>
  <c r="F29" i="2"/>
  <c r="F30" i="2"/>
  <c r="G30" i="2"/>
  <c r="F19" i="2"/>
  <c r="J19" i="2"/>
  <c r="F13" i="2"/>
  <c r="F68" i="2" s="1"/>
  <c r="G13" i="2"/>
  <c r="F7" i="2"/>
  <c r="G7" i="2"/>
  <c r="F25" i="2" l="1"/>
  <c r="G52" i="2"/>
  <c r="G25" i="2"/>
  <c r="J56" i="2"/>
  <c r="J43" i="2"/>
  <c r="F42" i="2"/>
  <c r="F55" i="2"/>
  <c r="G43" i="2"/>
  <c r="G56" i="2"/>
  <c r="F56" i="2"/>
  <c r="F43" i="2"/>
  <c r="F54" i="2"/>
  <c r="J54" i="2"/>
  <c r="G54" i="2"/>
  <c r="G68" i="2"/>
  <c r="G64" i="2" s="1"/>
  <c r="G39" i="2"/>
  <c r="J55" i="2"/>
  <c r="J42" i="2"/>
  <c r="F64" i="2"/>
  <c r="F39" i="2"/>
  <c r="G55" i="2"/>
  <c r="G42" i="2"/>
  <c r="J25" i="2"/>
  <c r="F38" i="2" l="1"/>
  <c r="G51" i="2"/>
  <c r="J51" i="2"/>
  <c r="J38" i="2"/>
  <c r="G38" i="2"/>
  <c r="F51" i="2"/>
  <c r="E7" i="2"/>
  <c r="E19" i="2" l="1"/>
  <c r="E45" i="2" l="1"/>
  <c r="E39" i="2" l="1"/>
  <c r="E13" i="2"/>
  <c r="E41" i="2" l="1"/>
  <c r="E64" i="2"/>
  <c r="E68" i="2"/>
  <c r="E30" i="2"/>
  <c r="E54" i="2"/>
  <c r="E27" i="2"/>
  <c r="E28" i="2"/>
  <c r="E42" i="2" l="1"/>
  <c r="E29" i="2"/>
  <c r="E40" i="2"/>
  <c r="E43" i="2"/>
  <c r="E56" i="2"/>
  <c r="E55" i="2" l="1"/>
  <c r="E38" i="2"/>
  <c r="E53" i="2"/>
  <c r="E52" i="2"/>
  <c r="E51" i="2"/>
</calcChain>
</file>

<file path=xl/sharedStrings.xml><?xml version="1.0" encoding="utf-8"?>
<sst xmlns="http://schemas.openxmlformats.org/spreadsheetml/2006/main" count="166" uniqueCount="100">
  <si>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</si>
  <si>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</si>
  <si>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</si>
  <si>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</si>
  <si>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</si>
  <si>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</si>
  <si>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</si>
  <si>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</si>
  <si>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</si>
  <si>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</si>
  <si>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</si>
  <si>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</si>
  <si>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</si>
  <si>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</si>
  <si>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</si>
  <si>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</si>
  <si>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</si>
  <si>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</si>
  <si>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</si>
  <si>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</si>
  <si>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</si>
  <si>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</si>
  <si>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</si>
  <si>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</si>
  <si>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</si>
  <si>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</si>
  <si>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</si>
  <si>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</si>
  <si>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</si>
  <si>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</si>
  <si>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</si>
  <si>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</si>
  <si>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</si>
  <si>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</si>
  <si>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</si>
  <si>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</si>
  <si>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</si>
  <si>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</si>
  <si>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</si>
  <si>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</si>
  <si>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</si>
  <si>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</si>
  <si>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</si>
  <si>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</si>
  <si>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</si>
  <si>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</si>
  <si>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</si>
  <si>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</si>
  <si>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</si>
  <si>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</si>
  <si>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</si>
  <si>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</si>
  <si>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</si>
  <si>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</si>
  <si>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</si>
  <si>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</si>
  <si>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</si>
  <si>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</si>
  <si>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</si>
  <si>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</si>
  <si>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</si>
  <si>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</si>
  <si>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</si>
  <si>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</si>
  <si>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</si>
  <si>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</si>
  <si>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</si>
  <si>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</si>
  <si>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</si>
  <si>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</si>
  <si>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</si>
  <si>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</si>
  <si>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</si>
  <si>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</si>
  <si>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</si>
  <si>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</si>
  <si>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</si>
  <si>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</si>
  <si>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</si>
  <si>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</si>
  <si>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</si>
  <si>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</si>
  <si>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</si>
  <si>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</si>
  <si>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</si>
  <si>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</si>
  <si>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</si>
  <si>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</si>
  <si>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</si>
  <si>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>2027-2030</t>
  </si>
  <si>
    <t xml:space="preserve">                в 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</si>
  <si>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</si>
  <si>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</si>
  <si>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</si>
  <si>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</si>
  <si>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45,25-58</t>
  </si>
  <si>
    <t>3,86-0%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</si>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</sst>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7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166" fontId="17" fillId="2" borderId="1" xfId="0" applyNumberFormat="1" applyFont="1" applyFill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G24" sqref="G2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2" x14ac:dyDescent="0.25">
      <c r="A1" s="95" t="s">
        <v>18</v>
      </c>
      <c r="B1" s="96"/>
      <c r="C1" s="96"/>
      <c r="D1" s="96"/>
      <c r="E1" s="96"/>
      <c r="F1" s="7"/>
      <c r="G1" s="7"/>
      <c r="H1" s="7"/>
      <c r="I1" s="7"/>
      <c r="J1" s="7"/>
    </row>
    <row r="2" spans="1:12" x14ac:dyDescent="0.25">
      <c r="A2" s="9"/>
      <c r="B2" s="10"/>
      <c r="C2" s="10"/>
      <c r="D2" s="8"/>
      <c r="E2" s="8"/>
      <c r="F2" s="7"/>
      <c r="G2" s="7"/>
      <c r="H2" s="7"/>
      <c r="I2" s="7"/>
      <c r="J2" s="7"/>
    </row>
    <row r="3" spans="1:12" ht="15" customHeight="1" x14ac:dyDescent="0.25">
      <c r="A3" s="97" t="s">
        <v>16</v>
      </c>
      <c r="B3" s="97" t="s">
        <v>17</v>
      </c>
      <c r="C3" s="97" t="s">
        <v>1</v>
      </c>
      <c r="D3" s="97" t="s">
        <v>7</v>
      </c>
      <c r="E3" s="102" t="s">
        <v>8</v>
      </c>
      <c r="F3" s="103"/>
      <c r="G3" s="103"/>
      <c r="H3" s="103"/>
      <c r="I3" s="103"/>
      <c r="J3" s="103"/>
    </row>
    <row r="4" spans="1:12" x14ac:dyDescent="0.25">
      <c r="A4" s="98"/>
      <c r="B4" s="100"/>
      <c r="C4" s="98"/>
      <c r="D4" s="98"/>
      <c r="E4" s="104" t="s">
        <v>2</v>
      </c>
      <c r="F4" s="105" t="s">
        <v>90</v>
      </c>
      <c r="G4" s="105"/>
      <c r="H4" s="105"/>
      <c r="I4" s="105"/>
      <c r="J4" s="106"/>
    </row>
    <row r="5" spans="1:12" ht="82.5" customHeight="1" x14ac:dyDescent="0.25">
      <c r="A5" s="99"/>
      <c r="B5" s="101"/>
      <c r="C5" s="99"/>
      <c r="D5" s="99"/>
      <c r="E5" s="104"/>
      <c r="F5" s="23">
        <v>2023</v>
      </c>
      <c r="G5" s="23">
        <v>2024</v>
      </c>
      <c r="H5" s="85">
        <v>2025</v>
      </c>
      <c r="I5" s="88">
        <v>2026</v>
      </c>
      <c r="J5" s="23" t="s">
        <v>89</v>
      </c>
    </row>
    <row r="6" spans="1:12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</row>
    <row r="7" spans="1:12" ht="39" customHeight="1" x14ac:dyDescent="0.25">
      <c r="A7" s="131" t="s">
        <v>11</v>
      </c>
      <c r="B7" s="128" t="s">
        <v>87</v>
      </c>
      <c r="C7" s="143" t="s">
        <v>14</v>
      </c>
      <c r="D7" s="12" t="s">
        <v>2</v>
      </c>
      <c r="E7" s="13">
        <f>SUM(F7:J7)</f>
        <v>388639.77288999996</v>
      </c>
      <c r="F7" s="13">
        <f t="shared" ref="F7:G7" si="0">SUM(F8:F12)</f>
        <v>34886.834170000002</v>
      </c>
      <c r="G7" s="13">
        <f t="shared" si="0"/>
        <v>23251.83872</v>
      </c>
      <c r="H7" s="13">
        <f t="shared" ref="H7:I7" si="1">SUM(H8:H12)</f>
        <v>25000</v>
      </c>
      <c r="I7" s="13">
        <f t="shared" si="1"/>
        <v>50000</v>
      </c>
      <c r="J7" s="13">
        <f>SUM(J8:J12)</f>
        <v>255501.09999999998</v>
      </c>
    </row>
    <row r="8" spans="1:12" x14ac:dyDescent="0.25">
      <c r="A8" s="132"/>
      <c r="B8" s="129"/>
      <c r="C8" s="143"/>
      <c r="D8" s="14" t="s">
        <v>13</v>
      </c>
      <c r="E8" s="15">
        <f>SUM(F8:J8)</f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2" x14ac:dyDescent="0.25">
      <c r="A9" s="132"/>
      <c r="B9" s="129"/>
      <c r="C9" s="143"/>
      <c r="D9" s="14" t="s">
        <v>9</v>
      </c>
      <c r="E9" s="15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</row>
    <row r="10" spans="1:12" x14ac:dyDescent="0.25">
      <c r="A10" s="132"/>
      <c r="B10" s="129"/>
      <c r="C10" s="143"/>
      <c r="D10" s="14" t="s">
        <v>12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</row>
    <row r="11" spans="1:12" x14ac:dyDescent="0.25">
      <c r="A11" s="132"/>
      <c r="B11" s="129"/>
      <c r="C11" s="143"/>
      <c r="D11" s="14" t="s">
        <v>76</v>
      </c>
      <c r="E11" s="15">
        <f>SUM(F11:J11)</f>
        <v>388639.77288999996</v>
      </c>
      <c r="F11" s="16">
        <f>41464.6-432.69895-344.04237-3334.09892-1777.83484-350.59559-338.49516</f>
        <v>34886.834170000002</v>
      </c>
      <c r="G11" s="16">
        <f>40848+3000-17596.16128-3000</f>
        <v>23251.83872</v>
      </c>
      <c r="H11" s="16">
        <v>25000</v>
      </c>
      <c r="I11" s="16">
        <v>50000</v>
      </c>
      <c r="J11" s="16">
        <f>330501.1-H11-I11</f>
        <v>255501.09999999998</v>
      </c>
      <c r="L11" s="3">
        <f>738.94188+175.86049+419.46427-98.97113</f>
        <v>1235.2955100000001</v>
      </c>
    </row>
    <row r="12" spans="1:12" x14ac:dyDescent="0.25">
      <c r="A12" s="132"/>
      <c r="B12" s="129"/>
      <c r="C12" s="143"/>
      <c r="D12" s="14" t="s">
        <v>6</v>
      </c>
      <c r="E12" s="15">
        <f>SUM(F12:J12)</f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2" ht="38.25" customHeight="1" x14ac:dyDescent="0.25">
      <c r="A13" s="132"/>
      <c r="B13" s="129"/>
      <c r="C13" s="143" t="s">
        <v>70</v>
      </c>
      <c r="D13" s="12" t="s">
        <v>2</v>
      </c>
      <c r="E13" s="13">
        <f>SUM(F13:J13)</f>
        <v>0</v>
      </c>
      <c r="F13" s="13">
        <f t="shared" ref="F13:G13" si="2">SUM(F14:F18)</f>
        <v>0</v>
      </c>
      <c r="G13" s="13">
        <f t="shared" si="2"/>
        <v>0</v>
      </c>
      <c r="H13" s="13">
        <f t="shared" ref="H13:I13" si="3">SUM(H14:H18)</f>
        <v>0</v>
      </c>
      <c r="I13" s="13">
        <f t="shared" si="3"/>
        <v>0</v>
      </c>
      <c r="J13" s="13">
        <f>SUM(J14:J18)</f>
        <v>0</v>
      </c>
    </row>
    <row r="14" spans="1:12" x14ac:dyDescent="0.25">
      <c r="A14" s="132"/>
      <c r="B14" s="129"/>
      <c r="C14" s="143"/>
      <c r="D14" s="14" t="s">
        <v>13</v>
      </c>
      <c r="E14" s="15">
        <f>SUM(F14:J14)</f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</row>
    <row r="15" spans="1:12" x14ac:dyDescent="0.25">
      <c r="A15" s="132"/>
      <c r="B15" s="129"/>
      <c r="C15" s="143"/>
      <c r="D15" s="14" t="s">
        <v>9</v>
      </c>
      <c r="E15" s="15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2" x14ac:dyDescent="0.25">
      <c r="A16" s="132"/>
      <c r="B16" s="129"/>
      <c r="C16" s="143"/>
      <c r="D16" s="14" t="s">
        <v>12</v>
      </c>
      <c r="E16" s="15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x14ac:dyDescent="0.25">
      <c r="A17" s="132"/>
      <c r="B17" s="129"/>
      <c r="C17" s="143"/>
      <c r="D17" s="14" t="s">
        <v>76</v>
      </c>
      <c r="E17" s="15">
        <f t="shared" ref="E17:E30" si="4"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x14ac:dyDescent="0.25">
      <c r="A18" s="133"/>
      <c r="B18" s="130"/>
      <c r="C18" s="143"/>
      <c r="D18" s="14" t="s">
        <v>6</v>
      </c>
      <c r="E18" s="15">
        <f t="shared" si="4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</row>
    <row r="19" spans="1:11" ht="48.75" customHeight="1" x14ac:dyDescent="0.25">
      <c r="A19" s="131" t="s">
        <v>10</v>
      </c>
      <c r="B19" s="128" t="s">
        <v>88</v>
      </c>
      <c r="C19" s="128" t="s">
        <v>70</v>
      </c>
      <c r="D19" s="12" t="s">
        <v>2</v>
      </c>
      <c r="E19" s="13">
        <f t="shared" si="4"/>
        <v>1308220.6407399999</v>
      </c>
      <c r="F19" s="13">
        <f t="shared" ref="F19:J19" si="5">SUM(F20:F24)</f>
        <v>157740.04996</v>
      </c>
      <c r="G19" s="13">
        <f>SUM(G20:G24)</f>
        <v>537923.89078000002</v>
      </c>
      <c r="H19" s="13">
        <f t="shared" ref="H19" si="6">SUM(H20:H24)</f>
        <v>264452.59999999998</v>
      </c>
      <c r="I19" s="13">
        <f t="shared" si="5"/>
        <v>100520.57900000001</v>
      </c>
      <c r="J19" s="13">
        <f t="shared" si="5"/>
        <v>247583.52099999998</v>
      </c>
    </row>
    <row r="20" spans="1:11" x14ac:dyDescent="0.25">
      <c r="A20" s="132"/>
      <c r="B20" s="129"/>
      <c r="C20" s="129"/>
      <c r="D20" s="14" t="s">
        <v>13</v>
      </c>
      <c r="E20" s="15">
        <f t="shared" si="4"/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</row>
    <row r="21" spans="1:11" x14ac:dyDescent="0.25">
      <c r="A21" s="132"/>
      <c r="B21" s="129"/>
      <c r="C21" s="129"/>
      <c r="D21" s="14" t="s">
        <v>9</v>
      </c>
      <c r="E21" s="164">
        <f t="shared" si="4"/>
        <v>271505.89999999997</v>
      </c>
      <c r="F21" s="165">
        <f>73966.4</f>
        <v>73966.399999999994</v>
      </c>
      <c r="G21" s="166">
        <f>5583.7+19188.144-0.044+73966.4</f>
        <v>98738.2</v>
      </c>
      <c r="H21" s="165">
        <f>52416+46385.3</f>
        <v>98801.3</v>
      </c>
      <c r="I21" s="165">
        <v>0</v>
      </c>
      <c r="J21" s="165">
        <v>0</v>
      </c>
    </row>
    <row r="22" spans="1:11" x14ac:dyDescent="0.25">
      <c r="A22" s="132"/>
      <c r="B22" s="129"/>
      <c r="C22" s="129"/>
      <c r="D22" s="14" t="s">
        <v>12</v>
      </c>
      <c r="E22" s="164">
        <f t="shared" si="4"/>
        <v>244.62544</v>
      </c>
      <c r="F22" s="165">
        <v>244.62544</v>
      </c>
      <c r="G22" s="165">
        <v>0</v>
      </c>
      <c r="H22" s="165">
        <v>0</v>
      </c>
      <c r="I22" s="165">
        <v>0</v>
      </c>
      <c r="J22" s="165">
        <v>0</v>
      </c>
    </row>
    <row r="23" spans="1:11" x14ac:dyDescent="0.25">
      <c r="A23" s="132"/>
      <c r="B23" s="129"/>
      <c r="C23" s="129"/>
      <c r="D23" s="14" t="s">
        <v>76</v>
      </c>
      <c r="E23" s="164">
        <f t="shared" si="4"/>
        <v>840634.07529999991</v>
      </c>
      <c r="F23" s="167">
        <v>83529.024520000006</v>
      </c>
      <c r="G23" s="167">
        <f>149038.32686+1298+5583.7+2132.016+5500+300+500+500+4750+43577.78917+1300+1200+400+3483.72955+13555.9+5+2928.60762+1566.72978+3000+1244.17136+600+1300.77833+2803.28544-1339.02318-1879.36015</f>
        <v>243349.65078000003</v>
      </c>
      <c r="H23" s="167">
        <f>52416+46385.3+53294.1+13555.9</f>
        <v>165651.29999999999</v>
      </c>
      <c r="I23" s="167">
        <f>6000+6500+500+1000+10100.279+54000+1500+1400+600+5000+13920.3</f>
        <v>100520.57900000001</v>
      </c>
      <c r="J23" s="167">
        <f>348104.1-100520.579</f>
        <v>247583.52099999998</v>
      </c>
    </row>
    <row r="24" spans="1:11" x14ac:dyDescent="0.25">
      <c r="A24" s="132"/>
      <c r="B24" s="129"/>
      <c r="C24" s="130"/>
      <c r="D24" s="14" t="s">
        <v>6</v>
      </c>
      <c r="E24" s="164">
        <f t="shared" si="4"/>
        <v>195836.04</v>
      </c>
      <c r="F24" s="165"/>
      <c r="G24" s="169">
        <f>179000+6000+2500+2000+2136.04+4200</f>
        <v>195836.04</v>
      </c>
      <c r="H24" s="165">
        <v>0</v>
      </c>
      <c r="I24" s="165">
        <v>0</v>
      </c>
      <c r="J24" s="165">
        <v>0</v>
      </c>
    </row>
    <row r="25" spans="1:11" x14ac:dyDescent="0.25">
      <c r="A25" s="134" t="s">
        <v>4</v>
      </c>
      <c r="B25" s="135"/>
      <c r="C25" s="136"/>
      <c r="D25" s="89" t="s">
        <v>2</v>
      </c>
      <c r="E25" s="168">
        <f>SUM(F25:J25)</f>
        <v>1696860.4136299998</v>
      </c>
      <c r="F25" s="168">
        <f>SUM(F26:F30)</f>
        <v>192626.88413000002</v>
      </c>
      <c r="G25" s="168">
        <f>SUM(G26:G30)</f>
        <v>561175.72950000002</v>
      </c>
      <c r="H25" s="168">
        <f t="shared" ref="H25" si="7">SUM(H26:H30)</f>
        <v>289452.59999999998</v>
      </c>
      <c r="I25" s="168">
        <f t="shared" ref="I25:J25" si="8">SUM(I26:I30)</f>
        <v>150520.57900000003</v>
      </c>
      <c r="J25" s="168">
        <f t="shared" si="8"/>
        <v>503084.62099999993</v>
      </c>
    </row>
    <row r="26" spans="1:11" x14ac:dyDescent="0.25">
      <c r="A26" s="137"/>
      <c r="B26" s="138"/>
      <c r="C26" s="139"/>
      <c r="D26" s="89" t="s">
        <v>13</v>
      </c>
      <c r="E26" s="168">
        <f>SUM(F26:J26)</f>
        <v>0</v>
      </c>
      <c r="F26" s="168">
        <f t="shared" ref="F26" si="9">F14+F20</f>
        <v>0</v>
      </c>
      <c r="G26" s="168">
        <f t="shared" ref="G26" si="10">G14+G20</f>
        <v>0</v>
      </c>
      <c r="H26" s="168">
        <f t="shared" ref="H26" si="11">H14+H20</f>
        <v>0</v>
      </c>
      <c r="I26" s="168">
        <f t="shared" ref="I26:J30" si="12">I8+I14+I20</f>
        <v>0</v>
      </c>
      <c r="J26" s="168">
        <f t="shared" si="12"/>
        <v>0</v>
      </c>
    </row>
    <row r="27" spans="1:11" ht="33" x14ac:dyDescent="0.25">
      <c r="A27" s="137"/>
      <c r="B27" s="138"/>
      <c r="C27" s="139"/>
      <c r="D27" s="89" t="s">
        <v>9</v>
      </c>
      <c r="E27" s="168">
        <f t="shared" si="4"/>
        <v>271505.89999999997</v>
      </c>
      <c r="F27" s="168">
        <f>F9+F15+F21</f>
        <v>73966.399999999994</v>
      </c>
      <c r="G27" s="168">
        <f>G9+G15+G21</f>
        <v>98738.2</v>
      </c>
      <c r="H27" s="168">
        <f t="shared" ref="H27" si="13">H9+H15+H21</f>
        <v>98801.3</v>
      </c>
      <c r="I27" s="168">
        <f t="shared" si="12"/>
        <v>0</v>
      </c>
      <c r="J27" s="168">
        <f t="shared" si="12"/>
        <v>0</v>
      </c>
    </row>
    <row r="28" spans="1:11" x14ac:dyDescent="0.25">
      <c r="A28" s="137"/>
      <c r="B28" s="138"/>
      <c r="C28" s="139"/>
      <c r="D28" s="89" t="s">
        <v>12</v>
      </c>
      <c r="E28" s="168">
        <f t="shared" si="4"/>
        <v>244.62544</v>
      </c>
      <c r="F28" s="168">
        <f t="shared" ref="F28:G28" si="14">F10+F16+F22</f>
        <v>244.62544</v>
      </c>
      <c r="G28" s="168">
        <f t="shared" si="14"/>
        <v>0</v>
      </c>
      <c r="H28" s="168">
        <f t="shared" ref="H28" si="15">H10+H16+H22</f>
        <v>0</v>
      </c>
      <c r="I28" s="168">
        <f t="shared" si="12"/>
        <v>0</v>
      </c>
      <c r="J28" s="168">
        <f t="shared" si="12"/>
        <v>0</v>
      </c>
    </row>
    <row r="29" spans="1:11" x14ac:dyDescent="0.25">
      <c r="A29" s="137"/>
      <c r="B29" s="138"/>
      <c r="C29" s="139"/>
      <c r="D29" s="89" t="s">
        <v>76</v>
      </c>
      <c r="E29" s="168">
        <f t="shared" si="4"/>
        <v>1229273.84819</v>
      </c>
      <c r="F29" s="168">
        <f t="shared" ref="F29" si="16">F11+F17+F23</f>
        <v>118415.85869000001</v>
      </c>
      <c r="G29" s="168">
        <f>G11+G17+G23</f>
        <v>266601.48950000003</v>
      </c>
      <c r="H29" s="168">
        <f>H11+H17+H23</f>
        <v>190651.3</v>
      </c>
      <c r="I29" s="168">
        <f t="shared" si="12"/>
        <v>150520.57900000003</v>
      </c>
      <c r="J29" s="168">
        <f>J11+J17+J23</f>
        <v>503084.62099999993</v>
      </c>
    </row>
    <row r="30" spans="1:11" x14ac:dyDescent="0.25">
      <c r="A30" s="140"/>
      <c r="B30" s="141"/>
      <c r="C30" s="142"/>
      <c r="D30" s="89" t="s">
        <v>6</v>
      </c>
      <c r="E30" s="168">
        <f t="shared" si="4"/>
        <v>195836.04</v>
      </c>
      <c r="F30" s="168">
        <f t="shared" ref="F30:G30" si="17">F12+F18+F24</f>
        <v>0</v>
      </c>
      <c r="G30" s="168">
        <f t="shared" si="17"/>
        <v>195836.04</v>
      </c>
      <c r="H30" s="168">
        <f t="shared" ref="H30" si="18">H12+H18+H24</f>
        <v>0</v>
      </c>
      <c r="I30" s="168">
        <f t="shared" si="12"/>
        <v>0</v>
      </c>
      <c r="J30" s="168">
        <f t="shared" si="12"/>
        <v>0</v>
      </c>
    </row>
    <row r="31" spans="1:11" x14ac:dyDescent="0.25">
      <c r="A31" s="117" t="s">
        <v>5</v>
      </c>
      <c r="B31" s="118"/>
      <c r="C31" s="118"/>
      <c r="D31" s="118"/>
      <c r="E31" s="118"/>
      <c r="F31" s="7"/>
      <c r="G31" s="7"/>
      <c r="H31" s="7"/>
      <c r="I31" s="7"/>
      <c r="J31" s="7"/>
      <c r="K31" s="6"/>
    </row>
    <row r="32" spans="1:11" ht="24" customHeight="1" x14ac:dyDescent="0.25">
      <c r="A32" s="108" t="s">
        <v>74</v>
      </c>
      <c r="B32" s="109"/>
      <c r="C32" s="110"/>
      <c r="D32" s="12" t="s">
        <v>2</v>
      </c>
      <c r="E32" s="18">
        <f>SUM(F32:J32)</f>
        <v>0</v>
      </c>
      <c r="F32" s="18">
        <f>SUM(F33:F37)</f>
        <v>0</v>
      </c>
      <c r="G32" s="18">
        <f t="shared" ref="G32:J32" si="19">SUM(G33:G37)</f>
        <v>0</v>
      </c>
      <c r="H32" s="18">
        <f t="shared" ref="H32:I32" si="20">SUM(H33:H37)</f>
        <v>0</v>
      </c>
      <c r="I32" s="18">
        <f t="shared" si="20"/>
        <v>0</v>
      </c>
      <c r="J32" s="18">
        <f t="shared" si="19"/>
        <v>0</v>
      </c>
      <c r="K32" s="6"/>
    </row>
    <row r="33" spans="1:11" ht="24" customHeight="1" x14ac:dyDescent="0.25">
      <c r="A33" s="111"/>
      <c r="B33" s="112"/>
      <c r="C33" s="113"/>
      <c r="D33" s="14" t="s">
        <v>13</v>
      </c>
      <c r="E33" s="19">
        <f>SUM(F33:J33)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6"/>
    </row>
    <row r="34" spans="1:11" ht="24" customHeight="1" x14ac:dyDescent="0.25">
      <c r="A34" s="111"/>
      <c r="B34" s="112"/>
      <c r="C34" s="113"/>
      <c r="D34" s="14" t="s">
        <v>9</v>
      </c>
      <c r="E34" s="19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6"/>
    </row>
    <row r="35" spans="1:11" ht="36.75" customHeight="1" x14ac:dyDescent="0.25">
      <c r="A35" s="111"/>
      <c r="B35" s="112"/>
      <c r="C35" s="113"/>
      <c r="D35" s="14" t="s">
        <v>12</v>
      </c>
      <c r="E35" s="19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6"/>
    </row>
    <row r="36" spans="1:11" ht="24" customHeight="1" x14ac:dyDescent="0.25">
      <c r="A36" s="111"/>
      <c r="B36" s="112"/>
      <c r="C36" s="113"/>
      <c r="D36" s="14" t="s">
        <v>76</v>
      </c>
      <c r="E36" s="19">
        <f>SUM(F36:J36)</f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6"/>
    </row>
    <row r="37" spans="1:11" ht="24" customHeight="1" x14ac:dyDescent="0.25">
      <c r="A37" s="114"/>
      <c r="B37" s="115"/>
      <c r="C37" s="116"/>
      <c r="D37" s="14" t="s">
        <v>6</v>
      </c>
      <c r="E37" s="19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</row>
    <row r="38" spans="1:11" ht="24" customHeight="1" x14ac:dyDescent="0.25">
      <c r="A38" s="108" t="s">
        <v>75</v>
      </c>
      <c r="B38" s="109"/>
      <c r="C38" s="110"/>
      <c r="D38" s="12" t="s">
        <v>2</v>
      </c>
      <c r="E38" s="18">
        <f t="shared" ref="E38:E43" si="21">SUM(F38:J38)</f>
        <v>1696860.4136299998</v>
      </c>
      <c r="F38" s="18">
        <f>SUM(F39:F43)</f>
        <v>192626.88413000002</v>
      </c>
      <c r="G38" s="18">
        <f t="shared" ref="G38:J38" si="22">SUM(G39:G43)</f>
        <v>561175.72950000002</v>
      </c>
      <c r="H38" s="18">
        <f>SUM(H39:H43)</f>
        <v>289452.59999999998</v>
      </c>
      <c r="I38" s="18">
        <f>SUM(I39:I43)</f>
        <v>150520.57900000003</v>
      </c>
      <c r="J38" s="18">
        <f t="shared" si="22"/>
        <v>503084.62099999993</v>
      </c>
    </row>
    <row r="39" spans="1:11" x14ac:dyDescent="0.25">
      <c r="A39" s="111"/>
      <c r="B39" s="112"/>
      <c r="C39" s="113"/>
      <c r="D39" s="14" t="s">
        <v>13</v>
      </c>
      <c r="E39" s="19">
        <f t="shared" si="21"/>
        <v>0</v>
      </c>
      <c r="F39" s="21">
        <f t="shared" ref="F39:J40" si="23">F13</f>
        <v>0</v>
      </c>
      <c r="G39" s="21">
        <f t="shared" si="23"/>
        <v>0</v>
      </c>
      <c r="H39" s="21">
        <f t="shared" ref="H39:I39" si="24">H13</f>
        <v>0</v>
      </c>
      <c r="I39" s="21">
        <f t="shared" si="24"/>
        <v>0</v>
      </c>
      <c r="J39" s="21">
        <f t="shared" si="23"/>
        <v>0</v>
      </c>
    </row>
    <row r="40" spans="1:11" x14ac:dyDescent="0.25">
      <c r="A40" s="111"/>
      <c r="B40" s="112"/>
      <c r="C40" s="113"/>
      <c r="D40" s="14" t="s">
        <v>9</v>
      </c>
      <c r="E40" s="19">
        <f t="shared" si="21"/>
        <v>271505.89999999997</v>
      </c>
      <c r="F40" s="21">
        <f>F27</f>
        <v>73966.399999999994</v>
      </c>
      <c r="G40" s="21">
        <f t="shared" ref="G40" si="25">G27</f>
        <v>98738.2</v>
      </c>
      <c r="H40" s="21">
        <f>H27</f>
        <v>98801.3</v>
      </c>
      <c r="I40" s="21">
        <f>I27</f>
        <v>0</v>
      </c>
      <c r="J40" s="21">
        <f t="shared" si="23"/>
        <v>0</v>
      </c>
    </row>
    <row r="41" spans="1:11" x14ac:dyDescent="0.25">
      <c r="A41" s="111"/>
      <c r="B41" s="112"/>
      <c r="C41" s="113"/>
      <c r="D41" s="14" t="s">
        <v>12</v>
      </c>
      <c r="E41" s="19">
        <f t="shared" si="21"/>
        <v>244.62544</v>
      </c>
      <c r="F41" s="21">
        <f>F28</f>
        <v>244.62544</v>
      </c>
      <c r="G41" s="21">
        <f t="shared" ref="G41:J41" si="26">G28</f>
        <v>0</v>
      </c>
      <c r="H41" s="21">
        <f t="shared" si="26"/>
        <v>0</v>
      </c>
      <c r="I41" s="21">
        <f t="shared" ref="I41" si="27">I28</f>
        <v>0</v>
      </c>
      <c r="J41" s="21">
        <f t="shared" si="26"/>
        <v>0</v>
      </c>
    </row>
    <row r="42" spans="1:11" ht="24" customHeight="1" x14ac:dyDescent="0.25">
      <c r="A42" s="111"/>
      <c r="B42" s="112"/>
      <c r="C42" s="113"/>
      <c r="D42" s="14" t="s">
        <v>76</v>
      </c>
      <c r="E42" s="19">
        <f t="shared" si="21"/>
        <v>1229273.84819</v>
      </c>
      <c r="F42" s="21">
        <f>F29</f>
        <v>118415.85869000001</v>
      </c>
      <c r="G42" s="21">
        <f>G29</f>
        <v>266601.48950000003</v>
      </c>
      <c r="H42" s="21">
        <f>H29</f>
        <v>190651.3</v>
      </c>
      <c r="I42" s="21">
        <f>I29</f>
        <v>150520.57900000003</v>
      </c>
      <c r="J42" s="21">
        <f>J29</f>
        <v>503084.62099999993</v>
      </c>
    </row>
    <row r="43" spans="1:11" ht="23.25" customHeight="1" x14ac:dyDescent="0.25">
      <c r="A43" s="114"/>
      <c r="B43" s="115"/>
      <c r="C43" s="116"/>
      <c r="D43" s="14" t="s">
        <v>6</v>
      </c>
      <c r="E43" s="19">
        <f t="shared" si="21"/>
        <v>195836.04</v>
      </c>
      <c r="F43" s="21">
        <f t="shared" ref="F43:J43" si="28">F30</f>
        <v>0</v>
      </c>
      <c r="G43" s="21">
        <f t="shared" si="28"/>
        <v>195836.04</v>
      </c>
      <c r="H43" s="21">
        <f t="shared" si="28"/>
        <v>0</v>
      </c>
      <c r="I43" s="21">
        <f t="shared" ref="I43" si="29">I30</f>
        <v>0</v>
      </c>
      <c r="J43" s="21">
        <f t="shared" si="28"/>
        <v>0</v>
      </c>
      <c r="K43" s="6"/>
    </row>
    <row r="44" spans="1:11" x14ac:dyDescent="0.25">
      <c r="A44" s="117" t="s">
        <v>5</v>
      </c>
      <c r="B44" s="118"/>
      <c r="C44" s="118"/>
      <c r="D44" s="118"/>
      <c r="E44" s="118"/>
      <c r="F44" s="7"/>
      <c r="G44" s="7"/>
      <c r="H44" s="7"/>
      <c r="I44" s="7"/>
      <c r="J44" s="7"/>
      <c r="K44" s="6"/>
    </row>
    <row r="45" spans="1:11" ht="24" customHeight="1" x14ac:dyDescent="0.25">
      <c r="A45" s="108" t="s">
        <v>19</v>
      </c>
      <c r="B45" s="109"/>
      <c r="C45" s="110"/>
      <c r="D45" s="12" t="s">
        <v>2</v>
      </c>
      <c r="E45" s="18">
        <f>SUM(F45:J45)</f>
        <v>0</v>
      </c>
      <c r="F45" s="18">
        <f t="shared" ref="F45" si="30">SUM(F46:F50)</f>
        <v>0</v>
      </c>
      <c r="G45" s="18">
        <f t="shared" ref="G45:J45" si="31">SUM(G46:G50)</f>
        <v>0</v>
      </c>
      <c r="H45" s="18">
        <f t="shared" ref="H45:I45" si="32">SUM(H46:H50)</f>
        <v>0</v>
      </c>
      <c r="I45" s="18">
        <f t="shared" si="32"/>
        <v>0</v>
      </c>
      <c r="J45" s="18">
        <f t="shared" si="31"/>
        <v>0</v>
      </c>
      <c r="K45" s="6"/>
    </row>
    <row r="46" spans="1:11" x14ac:dyDescent="0.25">
      <c r="A46" s="111"/>
      <c r="B46" s="112"/>
      <c r="C46" s="113"/>
      <c r="D46" s="14" t="s">
        <v>13</v>
      </c>
      <c r="E46" s="19">
        <f>SUM(F46:J46)</f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6"/>
    </row>
    <row r="47" spans="1:11" x14ac:dyDescent="0.25">
      <c r="A47" s="111"/>
      <c r="B47" s="112"/>
      <c r="C47" s="113"/>
      <c r="D47" s="14" t="s">
        <v>9</v>
      </c>
      <c r="E47" s="19">
        <f>SUM(F47:J47)</f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6"/>
    </row>
    <row r="48" spans="1:11" x14ac:dyDescent="0.25">
      <c r="A48" s="111"/>
      <c r="B48" s="112"/>
      <c r="C48" s="113"/>
      <c r="D48" s="14" t="s">
        <v>12</v>
      </c>
      <c r="E48" s="19">
        <f>SUM(F48:J48)</f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6"/>
    </row>
    <row r="49" spans="1:11" x14ac:dyDescent="0.25">
      <c r="A49" s="111"/>
      <c r="B49" s="112"/>
      <c r="C49" s="113"/>
      <c r="D49" s="14" t="s">
        <v>76</v>
      </c>
      <c r="E49" s="19">
        <f>SUM(F49:J49)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6"/>
    </row>
    <row r="50" spans="1:11" x14ac:dyDescent="0.25">
      <c r="A50" s="114"/>
      <c r="B50" s="115"/>
      <c r="C50" s="116"/>
      <c r="D50" s="14" t="s">
        <v>6</v>
      </c>
      <c r="E50" s="19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</row>
    <row r="51" spans="1:11" x14ac:dyDescent="0.25">
      <c r="A51" s="108" t="s">
        <v>20</v>
      </c>
      <c r="B51" s="109"/>
      <c r="C51" s="110"/>
      <c r="D51" s="12" t="s">
        <v>2</v>
      </c>
      <c r="E51" s="18">
        <f t="shared" ref="E51:E56" si="33">SUM(F51:J51)</f>
        <v>1696860.4136299998</v>
      </c>
      <c r="F51" s="18">
        <f t="shared" ref="F51:J51" si="34">SUM(F52:F56)</f>
        <v>192626.88413000002</v>
      </c>
      <c r="G51" s="18">
        <f t="shared" si="34"/>
        <v>561175.72950000002</v>
      </c>
      <c r="H51" s="18">
        <f t="shared" ref="H51" si="35">SUM(H52:H56)</f>
        <v>289452.59999999998</v>
      </c>
      <c r="I51" s="18">
        <f t="shared" ref="I51" si="36">SUM(I52:I56)</f>
        <v>150520.57900000003</v>
      </c>
      <c r="J51" s="18">
        <f t="shared" si="34"/>
        <v>503084.62099999993</v>
      </c>
    </row>
    <row r="52" spans="1:11" x14ac:dyDescent="0.25">
      <c r="A52" s="111"/>
      <c r="B52" s="112"/>
      <c r="C52" s="113"/>
      <c r="D52" s="14" t="s">
        <v>13</v>
      </c>
      <c r="E52" s="19">
        <f t="shared" si="33"/>
        <v>0</v>
      </c>
      <c r="F52" s="21">
        <f t="shared" ref="F52:J55" si="37">F26</f>
        <v>0</v>
      </c>
      <c r="G52" s="21">
        <f t="shared" si="37"/>
        <v>0</v>
      </c>
      <c r="H52" s="21">
        <f t="shared" ref="H52:I52" si="38">H26</f>
        <v>0</v>
      </c>
      <c r="I52" s="21">
        <f t="shared" si="38"/>
        <v>0</v>
      </c>
      <c r="J52" s="21">
        <f t="shared" si="37"/>
        <v>0</v>
      </c>
    </row>
    <row r="53" spans="1:11" x14ac:dyDescent="0.25">
      <c r="A53" s="111"/>
      <c r="B53" s="112"/>
      <c r="C53" s="113"/>
      <c r="D53" s="14" t="s">
        <v>9</v>
      </c>
      <c r="E53" s="19">
        <f t="shared" si="33"/>
        <v>271505.89999999997</v>
      </c>
      <c r="F53" s="21">
        <f t="shared" si="37"/>
        <v>73966.399999999994</v>
      </c>
      <c r="G53" s="21">
        <f t="shared" si="37"/>
        <v>98738.2</v>
      </c>
      <c r="H53" s="21">
        <f t="shared" ref="H53" si="39">H27</f>
        <v>98801.3</v>
      </c>
      <c r="I53" s="21">
        <f t="shared" ref="I53" si="40">I27</f>
        <v>0</v>
      </c>
      <c r="J53" s="21">
        <f t="shared" si="37"/>
        <v>0</v>
      </c>
    </row>
    <row r="54" spans="1:11" x14ac:dyDescent="0.25">
      <c r="A54" s="111"/>
      <c r="B54" s="112"/>
      <c r="C54" s="113"/>
      <c r="D54" s="14" t="s">
        <v>12</v>
      </c>
      <c r="E54" s="19">
        <f t="shared" si="33"/>
        <v>244.62544</v>
      </c>
      <c r="F54" s="21">
        <f t="shared" si="37"/>
        <v>244.62544</v>
      </c>
      <c r="G54" s="21">
        <f t="shared" si="37"/>
        <v>0</v>
      </c>
      <c r="H54" s="21">
        <f t="shared" ref="H54:I54" si="41">H28</f>
        <v>0</v>
      </c>
      <c r="I54" s="21">
        <f t="shared" si="41"/>
        <v>0</v>
      </c>
      <c r="J54" s="21">
        <f t="shared" si="37"/>
        <v>0</v>
      </c>
    </row>
    <row r="55" spans="1:11" x14ac:dyDescent="0.25">
      <c r="A55" s="111"/>
      <c r="B55" s="112"/>
      <c r="C55" s="113"/>
      <c r="D55" s="14" t="s">
        <v>76</v>
      </c>
      <c r="E55" s="19">
        <f t="shared" si="33"/>
        <v>1229273.84819</v>
      </c>
      <c r="F55" s="21">
        <f>F29</f>
        <v>118415.85869000001</v>
      </c>
      <c r="G55" s="21">
        <f t="shared" si="37"/>
        <v>266601.48950000003</v>
      </c>
      <c r="H55" s="21">
        <f t="shared" ref="H55:J56" si="42">H29</f>
        <v>190651.3</v>
      </c>
      <c r="I55" s="21">
        <f t="shared" ref="I55" si="43">I29</f>
        <v>150520.57900000003</v>
      </c>
      <c r="J55" s="21">
        <f t="shared" si="37"/>
        <v>503084.62099999993</v>
      </c>
    </row>
    <row r="56" spans="1:11" x14ac:dyDescent="0.25">
      <c r="A56" s="114"/>
      <c r="B56" s="115"/>
      <c r="C56" s="116"/>
      <c r="D56" s="14" t="s">
        <v>6</v>
      </c>
      <c r="E56" s="19">
        <f t="shared" si="33"/>
        <v>195836.04</v>
      </c>
      <c r="F56" s="21">
        <f t="shared" ref="F56:G56" si="44">F30</f>
        <v>0</v>
      </c>
      <c r="G56" s="21">
        <f t="shared" si="44"/>
        <v>195836.04</v>
      </c>
      <c r="H56" s="21">
        <f t="shared" si="42"/>
        <v>0</v>
      </c>
      <c r="I56" s="21">
        <f t="shared" ref="I56" si="45">I30</f>
        <v>0</v>
      </c>
      <c r="J56" s="21">
        <f t="shared" si="42"/>
        <v>0</v>
      </c>
      <c r="K56" s="6"/>
    </row>
    <row r="57" spans="1:11" x14ac:dyDescent="0.25">
      <c r="A57" s="107" t="s">
        <v>5</v>
      </c>
      <c r="B57" s="107"/>
      <c r="C57" s="107"/>
      <c r="D57" s="107"/>
      <c r="E57" s="107"/>
      <c r="F57" s="22"/>
      <c r="G57" s="22"/>
      <c r="H57" s="22"/>
      <c r="I57" s="22"/>
      <c r="J57" s="7"/>
      <c r="K57" s="6"/>
    </row>
    <row r="58" spans="1:11" x14ac:dyDescent="0.25">
      <c r="A58" s="108" t="s">
        <v>15</v>
      </c>
      <c r="B58" s="109"/>
      <c r="C58" s="110"/>
      <c r="D58" s="12" t="s">
        <v>2</v>
      </c>
      <c r="E58" s="18">
        <f>SUM(F58:J58)</f>
        <v>388639.77288999996</v>
      </c>
      <c r="F58" s="18">
        <f t="shared" ref="F58:J58" si="46">SUM(F59:F63)</f>
        <v>34886.834170000002</v>
      </c>
      <c r="G58" s="18">
        <f>SUM(G59:G63)</f>
        <v>23251.83872</v>
      </c>
      <c r="H58" s="18">
        <f>SUM(H59:H63)</f>
        <v>25000</v>
      </c>
      <c r="I58" s="18">
        <f>SUM(I59:I63)</f>
        <v>50000</v>
      </c>
      <c r="J58" s="18">
        <f t="shared" si="46"/>
        <v>255501.09999999998</v>
      </c>
      <c r="K58" s="6"/>
    </row>
    <row r="59" spans="1:11" x14ac:dyDescent="0.25">
      <c r="A59" s="111"/>
      <c r="B59" s="112"/>
      <c r="C59" s="113"/>
      <c r="D59" s="14" t="s">
        <v>13</v>
      </c>
      <c r="E59" s="19">
        <f>SUM(F59:J59)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6"/>
    </row>
    <row r="60" spans="1:11" x14ac:dyDescent="0.25">
      <c r="A60" s="111"/>
      <c r="B60" s="112"/>
      <c r="C60" s="113"/>
      <c r="D60" s="14" t="s">
        <v>9</v>
      </c>
      <c r="E60" s="19">
        <f>SUM(F60:J60)</f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6"/>
    </row>
    <row r="61" spans="1:11" x14ac:dyDescent="0.25">
      <c r="A61" s="111"/>
      <c r="B61" s="112"/>
      <c r="C61" s="113"/>
      <c r="D61" s="14" t="s">
        <v>12</v>
      </c>
      <c r="E61" s="19">
        <f>SUM(F61:J61)</f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6"/>
    </row>
    <row r="62" spans="1:11" x14ac:dyDescent="0.25">
      <c r="A62" s="111"/>
      <c r="B62" s="112"/>
      <c r="C62" s="113"/>
      <c r="D62" s="14" t="s">
        <v>76</v>
      </c>
      <c r="E62" s="19">
        <f>SUM(F62:J62)</f>
        <v>388639.77288999996</v>
      </c>
      <c r="F62" s="19">
        <f t="shared" ref="F62:J62" si="47">F11</f>
        <v>34886.834170000002</v>
      </c>
      <c r="G62" s="19">
        <f>G11</f>
        <v>23251.83872</v>
      </c>
      <c r="H62" s="19">
        <f>H11</f>
        <v>25000</v>
      </c>
      <c r="I62" s="19">
        <f>I11</f>
        <v>50000</v>
      </c>
      <c r="J62" s="19">
        <f t="shared" si="47"/>
        <v>255501.09999999998</v>
      </c>
      <c r="K62" s="6"/>
    </row>
    <row r="63" spans="1:11" x14ac:dyDescent="0.25">
      <c r="A63" s="114"/>
      <c r="B63" s="115"/>
      <c r="C63" s="116"/>
      <c r="D63" s="14" t="s">
        <v>6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1" x14ac:dyDescent="0.25">
      <c r="A64" s="119" t="s">
        <v>80</v>
      </c>
      <c r="B64" s="120"/>
      <c r="C64" s="121"/>
      <c r="D64" s="12" t="s">
        <v>2</v>
      </c>
      <c r="E64" s="18">
        <f t="shared" ref="E64:E69" si="48">SUM(F64:J64)</f>
        <v>1308220.6407399999</v>
      </c>
      <c r="F64" s="18">
        <f t="shared" ref="F64:J64" si="49">SUM(F65:F69)</f>
        <v>157740.04996</v>
      </c>
      <c r="G64" s="18">
        <f t="shared" si="49"/>
        <v>537923.89078000002</v>
      </c>
      <c r="H64" s="18">
        <f>SUM(H65:H69)</f>
        <v>264452.59999999998</v>
      </c>
      <c r="I64" s="18">
        <f>SUM(I65:I69)</f>
        <v>100520.57900000001</v>
      </c>
      <c r="J64" s="18">
        <f t="shared" si="49"/>
        <v>247583.52099999998</v>
      </c>
    </row>
    <row r="65" spans="1:10" x14ac:dyDescent="0.25">
      <c r="A65" s="122"/>
      <c r="B65" s="123"/>
      <c r="C65" s="124"/>
      <c r="D65" s="14" t="s">
        <v>13</v>
      </c>
      <c r="E65" s="19">
        <f t="shared" si="48"/>
        <v>0</v>
      </c>
      <c r="F65" s="21">
        <f t="shared" ref="F65:J65" si="50">F14</f>
        <v>0</v>
      </c>
      <c r="G65" s="21">
        <f t="shared" si="50"/>
        <v>0</v>
      </c>
      <c r="H65" s="21">
        <f t="shared" ref="H65:I65" si="51">H14</f>
        <v>0</v>
      </c>
      <c r="I65" s="21">
        <f t="shared" si="51"/>
        <v>0</v>
      </c>
      <c r="J65" s="21">
        <f t="shared" si="50"/>
        <v>0</v>
      </c>
    </row>
    <row r="66" spans="1:10" x14ac:dyDescent="0.25">
      <c r="A66" s="122"/>
      <c r="B66" s="123"/>
      <c r="C66" s="124"/>
      <c r="D66" s="14" t="s">
        <v>9</v>
      </c>
      <c r="E66" s="19">
        <f t="shared" si="48"/>
        <v>271505.89999999997</v>
      </c>
      <c r="F66" s="21">
        <f>F15+F21</f>
        <v>73966.399999999994</v>
      </c>
      <c r="G66" s="21">
        <f t="shared" ref="G66:J66" si="52">G15+G21</f>
        <v>98738.2</v>
      </c>
      <c r="H66" s="21">
        <f t="shared" si="52"/>
        <v>98801.3</v>
      </c>
      <c r="I66" s="21">
        <f t="shared" ref="I66" si="53">I15+I21</f>
        <v>0</v>
      </c>
      <c r="J66" s="21">
        <f t="shared" si="52"/>
        <v>0</v>
      </c>
    </row>
    <row r="67" spans="1:10" x14ac:dyDescent="0.25">
      <c r="A67" s="122"/>
      <c r="B67" s="123"/>
      <c r="C67" s="124"/>
      <c r="D67" s="14" t="s">
        <v>12</v>
      </c>
      <c r="E67" s="19">
        <f t="shared" si="48"/>
        <v>244.62544</v>
      </c>
      <c r="F67" s="21">
        <f>F16+F22</f>
        <v>244.62544</v>
      </c>
      <c r="G67" s="21">
        <f t="shared" ref="G67:J67" si="54">G16+G22</f>
        <v>0</v>
      </c>
      <c r="H67" s="21">
        <f t="shared" ref="H67:I67" si="55">H16+H22</f>
        <v>0</v>
      </c>
      <c r="I67" s="21">
        <f t="shared" si="55"/>
        <v>0</v>
      </c>
      <c r="J67" s="21">
        <f t="shared" si="54"/>
        <v>0</v>
      </c>
    </row>
    <row r="68" spans="1:10" x14ac:dyDescent="0.25">
      <c r="A68" s="122"/>
      <c r="B68" s="123"/>
      <c r="C68" s="124"/>
      <c r="D68" s="14" t="s">
        <v>76</v>
      </c>
      <c r="E68" s="19">
        <f t="shared" si="48"/>
        <v>840634.07529999991</v>
      </c>
      <c r="F68" s="21">
        <f>F13+F23</f>
        <v>83529.024520000006</v>
      </c>
      <c r="G68" s="21">
        <f>G13+G23</f>
        <v>243349.65078000003</v>
      </c>
      <c r="H68" s="21">
        <f t="shared" ref="H68" si="56">H13+H23</f>
        <v>165651.29999999999</v>
      </c>
      <c r="I68" s="21">
        <f t="shared" ref="I68" si="57">I13+I23</f>
        <v>100520.57900000001</v>
      </c>
      <c r="J68" s="21">
        <f t="shared" ref="J68" si="58">J13+J23</f>
        <v>247583.52099999998</v>
      </c>
    </row>
    <row r="69" spans="1:10" x14ac:dyDescent="0.25">
      <c r="A69" s="125"/>
      <c r="B69" s="126"/>
      <c r="C69" s="127"/>
      <c r="D69" s="14" t="s">
        <v>6</v>
      </c>
      <c r="E69" s="19">
        <f t="shared" si="48"/>
        <v>195836.04</v>
      </c>
      <c r="F69" s="21">
        <f>F18+F24</f>
        <v>0</v>
      </c>
      <c r="G69" s="21">
        <f>G18+G24</f>
        <v>195836.04</v>
      </c>
      <c r="H69" s="21">
        <f t="shared" ref="H69:J69" si="59">H18+H24</f>
        <v>0</v>
      </c>
      <c r="I69" s="21">
        <f t="shared" ref="I69" si="60">I18+I24</f>
        <v>0</v>
      </c>
      <c r="J69" s="21">
        <f t="shared" si="59"/>
        <v>0</v>
      </c>
    </row>
    <row r="70" spans="1:10" x14ac:dyDescent="0.25">
      <c r="E70" s="5"/>
    </row>
    <row r="71" spans="1:10" ht="24" customHeight="1" x14ac:dyDescent="0.25"/>
    <row r="72" spans="1:10" ht="24" customHeight="1" x14ac:dyDescent="0.25"/>
    <row r="73" spans="1:10" ht="24" customHeight="1" x14ac:dyDescent="0.25"/>
    <row r="74" spans="1:10" ht="31.5" customHeight="1" x14ac:dyDescent="0.25"/>
    <row r="75" spans="1:10" ht="24" customHeight="1" x14ac:dyDescent="0.25"/>
    <row r="76" spans="1:10" ht="24" customHeight="1" x14ac:dyDescent="0.25"/>
    <row r="77" spans="1:10" ht="24" customHeight="1" x14ac:dyDescent="0.25"/>
    <row r="78" spans="1:10" ht="24" customHeight="1" x14ac:dyDescent="0.25"/>
    <row r="79" spans="1:10" ht="24" customHeight="1" x14ac:dyDescent="0.25"/>
    <row r="80" spans="1:10" ht="36.75" customHeight="1" x14ac:dyDescent="0.25"/>
    <row r="81" ht="24" customHeight="1" x14ac:dyDescent="0.25"/>
  </sheetData>
  <mergeCells count="25"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E31"/>
    <mergeCell ref="A57:E57"/>
    <mergeCell ref="A45:C50"/>
    <mergeCell ref="A51:C56"/>
    <mergeCell ref="A44:E44"/>
    <mergeCell ref="A64:C69"/>
    <mergeCell ref="A58:C63"/>
    <mergeCell ref="A1:E1"/>
    <mergeCell ref="A3:A5"/>
    <mergeCell ref="B3:B5"/>
    <mergeCell ref="C3:C5"/>
    <mergeCell ref="D3:D5"/>
    <mergeCell ref="E3:J3"/>
    <mergeCell ref="E4:E5"/>
    <mergeCell ref="F4:J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I14" sqref="I14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3" customWidth="1"/>
    <col min="4" max="4" width="44.4257812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46" t="s">
        <v>22</v>
      </c>
      <c r="B2" s="146"/>
      <c r="C2" s="146"/>
      <c r="D2" s="146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44" t="s">
        <v>71</v>
      </c>
      <c r="B6" s="144"/>
      <c r="C6" s="144"/>
      <c r="D6" s="144"/>
    </row>
    <row r="7" spans="1:4" ht="68.25" customHeight="1" x14ac:dyDescent="0.25">
      <c r="A7" s="145" t="s">
        <v>85</v>
      </c>
      <c r="B7" s="145"/>
      <c r="C7" s="145"/>
      <c r="D7" s="145"/>
    </row>
    <row r="8" spans="1:4" ht="78" customHeight="1" x14ac:dyDescent="0.25">
      <c r="A8" s="27" t="s">
        <v>26</v>
      </c>
      <c r="B8" s="28" t="s">
        <v>83</v>
      </c>
      <c r="C8" s="82" t="s">
        <v>79</v>
      </c>
      <c r="D8" s="28"/>
    </row>
    <row r="9" spans="1:4" ht="151.5" customHeight="1" x14ac:dyDescent="0.25">
      <c r="A9" s="27" t="s">
        <v>27</v>
      </c>
      <c r="B9" s="28" t="s">
        <v>84</v>
      </c>
      <c r="C9" s="84" t="s">
        <v>86</v>
      </c>
      <c r="D9" s="28" t="s">
        <v>98</v>
      </c>
    </row>
    <row r="10" spans="1:4" ht="31.5" customHeight="1" x14ac:dyDescent="0.25">
      <c r="A10" s="147"/>
      <c r="B10" s="148"/>
      <c r="C10" s="148"/>
      <c r="D10" s="149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90" zoomScaleNormal="100" zoomScaleSheetLayoutView="9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x14ac:dyDescent="0.25">
      <c r="A2" s="153" t="s">
        <v>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ht="15.75" x14ac:dyDescent="0.25">
      <c r="A3" s="154" t="s">
        <v>91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60"/>
      <c r="L4" s="30"/>
      <c r="M4" s="30"/>
    </row>
    <row r="5" spans="1:13" ht="15.75" x14ac:dyDescent="0.25">
      <c r="A5" s="155" t="s">
        <v>31</v>
      </c>
      <c r="B5" s="155" t="s">
        <v>32</v>
      </c>
      <c r="C5" s="155" t="s">
        <v>33</v>
      </c>
      <c r="D5" s="155" t="s">
        <v>34</v>
      </c>
      <c r="E5" s="155" t="s">
        <v>35</v>
      </c>
      <c r="F5" s="155" t="s">
        <v>99</v>
      </c>
      <c r="G5" s="155" t="s">
        <v>36</v>
      </c>
      <c r="H5" s="158" t="s">
        <v>37</v>
      </c>
      <c r="I5" s="159"/>
      <c r="J5" s="159"/>
      <c r="K5" s="160"/>
      <c r="L5" s="155" t="s">
        <v>38</v>
      </c>
      <c r="M5" s="155" t="s">
        <v>39</v>
      </c>
    </row>
    <row r="6" spans="1:13" ht="15.75" x14ac:dyDescent="0.25">
      <c r="A6" s="156"/>
      <c r="B6" s="156"/>
      <c r="C6" s="156"/>
      <c r="D6" s="156"/>
      <c r="E6" s="156"/>
      <c r="F6" s="156"/>
      <c r="G6" s="156"/>
      <c r="H6" s="150" t="s">
        <v>2</v>
      </c>
      <c r="I6" s="150"/>
      <c r="J6" s="150"/>
      <c r="K6" s="151"/>
      <c r="L6" s="156"/>
      <c r="M6" s="156"/>
    </row>
    <row r="7" spans="1:13" ht="31.5" x14ac:dyDescent="0.25">
      <c r="A7" s="157"/>
      <c r="B7" s="157"/>
      <c r="C7" s="157"/>
      <c r="D7" s="157"/>
      <c r="E7" s="157"/>
      <c r="F7" s="157"/>
      <c r="G7" s="157"/>
      <c r="H7" s="150"/>
      <c r="I7" s="86" t="s">
        <v>40</v>
      </c>
      <c r="J7" s="86" t="s">
        <v>81</v>
      </c>
      <c r="K7" s="86" t="s">
        <v>92</v>
      </c>
      <c r="L7" s="157"/>
      <c r="M7" s="157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62">
        <v>11</v>
      </c>
      <c r="L8" s="31">
        <v>12</v>
      </c>
      <c r="M8" s="31">
        <v>13</v>
      </c>
    </row>
    <row r="9" spans="1:13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7"/>
      <c r="K9" s="35"/>
      <c r="L9" s="34"/>
      <c r="M9" s="38"/>
    </row>
    <row r="10" spans="1:13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36"/>
      <c r="K10" s="55"/>
      <c r="L10" s="34"/>
      <c r="M10" s="38"/>
    </row>
    <row r="11" spans="1:13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36"/>
      <c r="K11" s="63"/>
      <c r="L11" s="36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52" t="s">
        <v>41</v>
      </c>
      <c r="B1" s="152"/>
      <c r="C1" s="152"/>
      <c r="D1" s="152"/>
      <c r="E1" s="152"/>
      <c r="F1" s="152"/>
      <c r="G1" s="152"/>
    </row>
    <row r="2" spans="1:7" ht="15.75" x14ac:dyDescent="0.25">
      <c r="A2" s="153" t="s">
        <v>42</v>
      </c>
      <c r="B2" s="153"/>
      <c r="C2" s="153"/>
      <c r="D2" s="153"/>
      <c r="E2" s="153"/>
      <c r="F2" s="153"/>
      <c r="G2" s="153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77</v>
      </c>
      <c r="C4" s="50" t="s">
        <v>33</v>
      </c>
      <c r="D4" s="50" t="s">
        <v>43</v>
      </c>
      <c r="E4" s="50" t="s">
        <v>44</v>
      </c>
      <c r="F4" s="50" t="s">
        <v>45</v>
      </c>
      <c r="G4" s="50" t="s">
        <v>46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2" t="s">
        <v>28</v>
      </c>
      <c r="B1" s="152"/>
      <c r="C1" s="152"/>
      <c r="D1" s="152"/>
    </row>
    <row r="2" spans="1:4" ht="15.75" x14ac:dyDescent="0.25">
      <c r="A2" s="153" t="s">
        <v>47</v>
      </c>
      <c r="B2" s="153"/>
      <c r="C2" s="153"/>
      <c r="D2" s="153"/>
    </row>
    <row r="3" spans="1:4" ht="35.25" customHeight="1" x14ac:dyDescent="0.25">
      <c r="A3" s="161" t="s">
        <v>48</v>
      </c>
      <c r="B3" s="161"/>
      <c r="C3" s="161"/>
      <c r="D3" s="161"/>
    </row>
    <row r="4" spans="1:4" ht="15.75" x14ac:dyDescent="0.25">
      <c r="A4" s="153" t="s">
        <v>49</v>
      </c>
      <c r="B4" s="153"/>
      <c r="C4" s="153"/>
      <c r="D4" s="153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78</v>
      </c>
      <c r="C6" s="59" t="s">
        <v>50</v>
      </c>
      <c r="D6" s="59" t="s">
        <v>51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2" t="s">
        <v>52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5.75" x14ac:dyDescent="0.25">
      <c r="A2" s="153" t="s">
        <v>53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22.5" customHeight="1" x14ac:dyDescent="0.25">
      <c r="A3" s="154" t="s">
        <v>54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</row>
    <row r="5" spans="1:10" ht="15.75" x14ac:dyDescent="0.25">
      <c r="A5" s="155" t="s">
        <v>0</v>
      </c>
      <c r="B5" s="155" t="s">
        <v>55</v>
      </c>
      <c r="C5" s="155" t="s">
        <v>56</v>
      </c>
      <c r="D5" s="155" t="s">
        <v>57</v>
      </c>
      <c r="E5" s="155" t="s">
        <v>58</v>
      </c>
      <c r="F5" s="150" t="s">
        <v>59</v>
      </c>
      <c r="G5" s="150"/>
      <c r="H5" s="150"/>
      <c r="I5" s="150"/>
      <c r="J5" s="150"/>
    </row>
    <row r="6" spans="1:10" ht="15.75" x14ac:dyDescent="0.25">
      <c r="A6" s="156"/>
      <c r="B6" s="156"/>
      <c r="C6" s="156"/>
      <c r="D6" s="156"/>
      <c r="E6" s="156"/>
      <c r="F6" s="150" t="s">
        <v>2</v>
      </c>
      <c r="G6" s="150" t="s">
        <v>3</v>
      </c>
      <c r="H6" s="150"/>
      <c r="I6" s="150"/>
      <c r="J6" s="150"/>
    </row>
    <row r="7" spans="1:10" ht="31.5" x14ac:dyDescent="0.25">
      <c r="A7" s="157"/>
      <c r="B7" s="157"/>
      <c r="C7" s="157"/>
      <c r="D7" s="157"/>
      <c r="E7" s="157"/>
      <c r="F7" s="150"/>
      <c r="G7" s="61" t="s">
        <v>60</v>
      </c>
      <c r="H7" s="61" t="s">
        <v>60</v>
      </c>
      <c r="I7" s="61" t="s">
        <v>60</v>
      </c>
      <c r="J7" s="61" t="s">
        <v>61</v>
      </c>
    </row>
    <row r="8" spans="1:10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</row>
    <row r="9" spans="1:10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</row>
    <row r="10" spans="1:10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</row>
    <row r="11" spans="1:10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D9" sqref="D9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9" max="9" width="30.140625" customWidth="1"/>
  </cols>
  <sheetData>
    <row r="1" spans="1:9" x14ac:dyDescent="0.25">
      <c r="A1" s="67"/>
      <c r="B1" s="67"/>
      <c r="C1" s="67"/>
      <c r="D1" s="67"/>
      <c r="E1" s="67"/>
      <c r="F1" s="67"/>
      <c r="G1" s="67"/>
      <c r="H1" s="67"/>
      <c r="I1" s="74" t="s">
        <v>62</v>
      </c>
    </row>
    <row r="2" spans="1:9" x14ac:dyDescent="0.25">
      <c r="A2" s="163" t="s">
        <v>63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5">
      <c r="A3" s="163"/>
      <c r="B3" s="163"/>
      <c r="C3" s="163"/>
      <c r="D3" s="163"/>
      <c r="E3" s="163"/>
      <c r="F3" s="163"/>
      <c r="G3" s="163"/>
      <c r="H3" s="163"/>
      <c r="I3" s="163"/>
    </row>
    <row r="4" spans="1:9" x14ac:dyDescent="0.25">
      <c r="A4" s="67"/>
      <c r="B4" s="73"/>
      <c r="C4" s="67"/>
      <c r="D4" s="67"/>
      <c r="E4" s="67"/>
      <c r="F4" s="67"/>
      <c r="G4" s="67"/>
      <c r="H4" s="67"/>
      <c r="I4" s="67"/>
    </row>
    <row r="5" spans="1:9" x14ac:dyDescent="0.25">
      <c r="A5" s="162" t="s">
        <v>64</v>
      </c>
      <c r="B5" s="162" t="s">
        <v>69</v>
      </c>
      <c r="C5" s="162" t="s">
        <v>65</v>
      </c>
      <c r="D5" s="162"/>
      <c r="E5" s="162"/>
      <c r="F5" s="162"/>
      <c r="G5" s="162"/>
      <c r="H5" s="162"/>
      <c r="I5" s="162" t="s">
        <v>66</v>
      </c>
    </row>
    <row r="6" spans="1:9" ht="103.5" customHeight="1" x14ac:dyDescent="0.25">
      <c r="A6" s="162"/>
      <c r="B6" s="162"/>
      <c r="C6" s="162"/>
      <c r="D6" s="69" t="s">
        <v>67</v>
      </c>
      <c r="E6" s="69" t="s">
        <v>68</v>
      </c>
      <c r="F6" s="87" t="s">
        <v>82</v>
      </c>
      <c r="G6" s="90" t="s">
        <v>93</v>
      </c>
      <c r="H6" s="69" t="s">
        <v>94</v>
      </c>
      <c r="I6" s="162"/>
    </row>
    <row r="7" spans="1:9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69">
        <v>8</v>
      </c>
      <c r="I7" s="71">
        <v>9</v>
      </c>
    </row>
    <row r="8" spans="1:9" ht="90.75" customHeight="1" x14ac:dyDescent="0.25">
      <c r="A8" s="69">
        <v>1</v>
      </c>
      <c r="B8" s="68" t="s">
        <v>72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5" t="s">
        <v>95</v>
      </c>
      <c r="I8" s="75">
        <v>58</v>
      </c>
    </row>
    <row r="9" spans="1:9" ht="127.5" customHeight="1" x14ac:dyDescent="0.25">
      <c r="A9" s="69">
        <v>2</v>
      </c>
      <c r="B9" s="68" t="s">
        <v>73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91" t="s">
        <v>96</v>
      </c>
      <c r="I9" s="78" t="s">
        <v>97</v>
      </c>
    </row>
    <row r="10" spans="1:9" ht="17.25" customHeight="1" x14ac:dyDescent="0.25">
      <c r="A10" s="92"/>
      <c r="B10" s="93"/>
      <c r="C10" s="93"/>
      <c r="D10" s="93"/>
      <c r="E10" s="93"/>
      <c r="F10" s="93"/>
      <c r="G10" s="93"/>
      <c r="H10" s="93"/>
      <c r="I10" s="9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2024-03-12T14:22:41Z</dcterms:modified>
</cp:coreProperties>
</file>