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Обмен\Сектор по организационной работе\Фомченкова\экономика на сайт\"/>
    </mc:Choice>
  </mc:AlternateContent>
  <bookViews>
    <workbookView xWindow="480" yWindow="480" windowWidth="21840" windowHeight="12225"/>
  </bookViews>
  <sheets>
    <sheet name="проект сокращен. (2)" sheetId="3" r:id="rId1"/>
  </sheets>
  <definedNames>
    <definedName name="_xlnm.Print_Titles" localSheetId="0">'проект сокращен. (2)'!$8:$10</definedName>
  </definedNames>
  <calcPr calcId="152511"/>
</workbook>
</file>

<file path=xl/calcChain.xml><?xml version="1.0" encoding="utf-8"?>
<calcChain xmlns="http://schemas.openxmlformats.org/spreadsheetml/2006/main">
  <c r="S61" i="3" l="1"/>
  <c r="R61" i="3"/>
  <c r="Q61" i="3"/>
  <c r="P61" i="3"/>
  <c r="O61" i="3"/>
  <c r="N61" i="3"/>
  <c r="M61" i="3"/>
  <c r="L61" i="3"/>
  <c r="R12" i="3" l="1"/>
  <c r="P12" i="3"/>
  <c r="N12" i="3"/>
  <c r="L12" i="3"/>
  <c r="J12" i="3"/>
  <c r="H12" i="3"/>
  <c r="F12" i="3"/>
  <c r="E21" i="3" l="1"/>
  <c r="S13" i="3"/>
  <c r="S12" i="3"/>
  <c r="Q13" i="3"/>
  <c r="Q12" i="3"/>
  <c r="O13" i="3"/>
  <c r="O12" i="3"/>
  <c r="M13" i="3"/>
  <c r="M12" i="3"/>
  <c r="K13" i="3"/>
  <c r="K12" i="3"/>
  <c r="I13" i="3"/>
  <c r="I12" i="3"/>
  <c r="G13" i="3"/>
  <c r="G12" i="3"/>
  <c r="F13" i="3"/>
  <c r="E13" i="3"/>
  <c r="H13" i="3" l="1"/>
  <c r="E23" i="3"/>
  <c r="F23" i="3" s="1"/>
  <c r="F21" i="3"/>
  <c r="G21" i="3"/>
  <c r="J55" i="3"/>
  <c r="K55" i="3"/>
  <c r="L55" i="3"/>
  <c r="M55" i="3"/>
  <c r="N55" i="3" s="1"/>
  <c r="P55" i="3" s="1"/>
  <c r="O55" i="3"/>
  <c r="Q55" i="3"/>
  <c r="R55" i="3" s="1"/>
  <c r="S55" i="3"/>
  <c r="I55" i="3"/>
  <c r="H55" i="3"/>
  <c r="G55" i="3"/>
  <c r="F55" i="3"/>
  <c r="J40" i="3"/>
  <c r="K40" i="3" s="1"/>
  <c r="L40" i="3" s="1"/>
  <c r="M40" i="3" s="1"/>
  <c r="N40" i="3" s="1"/>
  <c r="O40" i="3" s="1"/>
  <c r="P40" i="3" s="1"/>
  <c r="Q40" i="3" s="1"/>
  <c r="R40" i="3" s="1"/>
  <c r="S40" i="3" s="1"/>
  <c r="J39" i="3"/>
  <c r="K39" i="3" s="1"/>
  <c r="L39" i="3" s="1"/>
  <c r="M39" i="3" s="1"/>
  <c r="N39" i="3" s="1"/>
  <c r="O39" i="3" s="1"/>
  <c r="P39" i="3" s="1"/>
  <c r="Q39" i="3" s="1"/>
  <c r="R39" i="3" s="1"/>
  <c r="S39" i="3" s="1"/>
  <c r="S36" i="3"/>
  <c r="R36" i="3"/>
  <c r="Q36" i="3"/>
  <c r="P36" i="3"/>
  <c r="F36" i="3"/>
  <c r="O36" i="3"/>
  <c r="M36" i="3"/>
  <c r="K36" i="3"/>
  <c r="I36" i="3"/>
  <c r="H36" i="3"/>
  <c r="J36" i="3" s="1"/>
  <c r="L36" i="3" s="1"/>
  <c r="N36" i="3" s="1"/>
  <c r="G36" i="3"/>
  <c r="S33" i="3"/>
  <c r="R33" i="3"/>
  <c r="Q33" i="3"/>
  <c r="P33" i="3"/>
  <c r="O33" i="3"/>
  <c r="N33" i="3"/>
  <c r="M33" i="3"/>
  <c r="L33" i="3"/>
  <c r="K33" i="3"/>
  <c r="J33" i="3"/>
  <c r="I33" i="3"/>
  <c r="H33" i="3"/>
  <c r="G33" i="3"/>
  <c r="F33" i="3"/>
  <c r="F47" i="3"/>
  <c r="G47" i="3"/>
  <c r="H47" i="3" s="1"/>
  <c r="I47" i="3" s="1"/>
  <c r="J47" i="3" s="1"/>
  <c r="K47" i="3" s="1"/>
  <c r="L47" i="3" s="1"/>
  <c r="M47" i="3" s="1"/>
  <c r="N47" i="3" s="1"/>
  <c r="O47" i="3" s="1"/>
  <c r="P47" i="3" s="1"/>
  <c r="F46" i="3"/>
  <c r="G46" i="3" s="1"/>
  <c r="H46" i="3" s="1"/>
  <c r="I46" i="3" s="1"/>
  <c r="J46" i="3" s="1"/>
  <c r="K46" i="3" s="1"/>
  <c r="L46" i="3" s="1"/>
  <c r="J13" i="3" l="1"/>
  <c r="G23" i="3"/>
  <c r="I21" i="3"/>
  <c r="H21" i="3"/>
  <c r="M60" i="3"/>
  <c r="O60" i="3" s="1"/>
  <c r="Q60" i="3" s="1"/>
  <c r="S60" i="3" s="1"/>
  <c r="L60" i="3"/>
  <c r="N60" i="3" s="1"/>
  <c r="P60" i="3" s="1"/>
  <c r="R60" i="3" s="1"/>
  <c r="E30" i="3"/>
  <c r="E27" i="3"/>
  <c r="L13" i="3" l="1"/>
  <c r="H23" i="3"/>
  <c r="I23" i="3"/>
  <c r="J21" i="3"/>
  <c r="K21" i="3"/>
  <c r="G41" i="3"/>
  <c r="N13" i="3" l="1"/>
  <c r="J23" i="3"/>
  <c r="K23" i="3"/>
  <c r="L21" i="3"/>
  <c r="M21" i="3"/>
  <c r="H41" i="3"/>
  <c r="D13" i="3"/>
  <c r="P13" i="3" l="1"/>
  <c r="R13" i="3" s="1"/>
  <c r="L23" i="3"/>
  <c r="M23" i="3"/>
  <c r="N21" i="3"/>
  <c r="O21" i="3"/>
  <c r="I41" i="3"/>
  <c r="D31" i="3"/>
  <c r="D28" i="3"/>
  <c r="C41" i="3"/>
  <c r="D41" i="3"/>
  <c r="N23" i="3" l="1"/>
  <c r="O23" i="3"/>
  <c r="P21" i="3"/>
  <c r="Q21" i="3"/>
  <c r="J41" i="3"/>
  <c r="C16" i="3"/>
  <c r="D16" i="3"/>
  <c r="C24" i="3"/>
  <c r="D24" i="3"/>
  <c r="C19" i="3"/>
  <c r="D19" i="3"/>
  <c r="C18" i="3"/>
  <c r="D18" i="3"/>
  <c r="E15" i="3" s="1"/>
  <c r="E18" i="3" s="1"/>
  <c r="G15" i="3" s="1"/>
  <c r="C17" i="3"/>
  <c r="D17" i="3"/>
  <c r="E14" i="3" s="1"/>
  <c r="P23" i="3" l="1"/>
  <c r="Q23" i="3"/>
  <c r="R21" i="3"/>
  <c r="S21" i="3"/>
  <c r="E17" i="3"/>
  <c r="E16" i="3"/>
  <c r="E19" i="3" s="1"/>
  <c r="K41" i="3"/>
  <c r="E24" i="3"/>
  <c r="R23" i="3" l="1"/>
  <c r="S23" i="3"/>
  <c r="F41" i="3"/>
  <c r="Q47" i="3" l="1"/>
  <c r="R47" i="3" s="1"/>
  <c r="S47" i="3" s="1"/>
  <c r="M46" i="3"/>
  <c r="N46" i="3" s="1"/>
  <c r="O46" i="3" s="1"/>
  <c r="P46" i="3" s="1"/>
  <c r="Q46" i="3" s="1"/>
  <c r="R46" i="3" s="1"/>
  <c r="S46" i="3" s="1"/>
  <c r="L41" i="3" l="1"/>
  <c r="E41" i="3"/>
  <c r="M41" i="3" l="1"/>
  <c r="F14" i="3"/>
  <c r="F15" i="3"/>
  <c r="N41" i="3" l="1"/>
  <c r="O41" i="3" l="1"/>
  <c r="P41" i="3" l="1"/>
  <c r="F16" i="3"/>
  <c r="F19" i="3" s="1"/>
  <c r="F17" i="3"/>
  <c r="H14" i="3" s="1"/>
  <c r="F18" i="3"/>
  <c r="H15" i="3" s="1"/>
  <c r="Q41" i="3" l="1"/>
  <c r="F24" i="3"/>
  <c r="S41" i="3" l="1"/>
  <c r="R41" i="3"/>
  <c r="G24" i="3"/>
  <c r="H24" i="3" l="1"/>
  <c r="I24" i="3" l="1"/>
  <c r="J24" i="3" l="1"/>
  <c r="K24" i="3" l="1"/>
  <c r="L24" i="3" l="1"/>
  <c r="M24" i="3" l="1"/>
  <c r="N24" i="3" l="1"/>
  <c r="O24" i="3" l="1"/>
  <c r="P24" i="3" l="1"/>
  <c r="R24" i="3" l="1"/>
  <c r="Q24" i="3"/>
  <c r="S24" i="3" l="1"/>
  <c r="F27" i="3" l="1"/>
  <c r="G27" i="3" s="1"/>
  <c r="H27" i="3" s="1"/>
  <c r="I27" i="3" s="1"/>
  <c r="J27" i="3" s="1"/>
  <c r="K27" i="3" s="1"/>
  <c r="L27" i="3" s="1"/>
  <c r="M27" i="3" s="1"/>
  <c r="N27" i="3" s="1"/>
  <c r="O27" i="3" s="1"/>
  <c r="P27" i="3" s="1"/>
  <c r="Q27" i="3" s="1"/>
  <c r="R27" i="3" s="1"/>
  <c r="S27" i="3" s="1"/>
  <c r="F30" i="3"/>
  <c r="G30" i="3" s="1"/>
  <c r="H30" i="3" s="1"/>
  <c r="I30" i="3" s="1"/>
  <c r="J30" i="3" s="1"/>
  <c r="K30" i="3" s="1"/>
  <c r="L30" i="3" s="1"/>
  <c r="M30" i="3" s="1"/>
  <c r="N30" i="3" s="1"/>
  <c r="O30" i="3" s="1"/>
  <c r="P30" i="3" s="1"/>
  <c r="Q30" i="3" s="1"/>
  <c r="R30" i="3" s="1"/>
  <c r="S30" i="3" s="1"/>
  <c r="G18" i="3"/>
  <c r="I15" i="3" s="1"/>
  <c r="G14" i="3"/>
  <c r="G16" i="3" s="1"/>
  <c r="G19" i="3" s="1"/>
  <c r="G17" i="3"/>
  <c r="I14" i="3" s="1"/>
  <c r="H17" i="3"/>
  <c r="J14" i="3" s="1"/>
  <c r="H18" i="3"/>
  <c r="I18" i="3" l="1"/>
  <c r="K15" i="3" s="1"/>
  <c r="J15" i="3"/>
  <c r="H16" i="3"/>
  <c r="H19" i="3" s="1"/>
  <c r="I16" i="3"/>
  <c r="I19" i="3" s="1"/>
  <c r="I17" i="3"/>
  <c r="J18" i="3"/>
  <c r="L15" i="3" s="1"/>
  <c r="J17" i="3" l="1"/>
  <c r="L14" i="3" s="1"/>
  <c r="K14" i="3"/>
  <c r="K17" i="3" s="1"/>
  <c r="M14" i="3" s="1"/>
  <c r="J16" i="3"/>
  <c r="J19" i="3" s="1"/>
  <c r="K18" i="3"/>
  <c r="M15" i="3" s="1"/>
  <c r="K16" i="3" l="1"/>
  <c r="K19" i="3" s="1"/>
  <c r="L17" i="3"/>
  <c r="N14" i="3" s="1"/>
  <c r="L18" i="3"/>
  <c r="N15" i="3" s="1"/>
  <c r="L16" i="3" l="1"/>
  <c r="L19" i="3" s="1"/>
  <c r="M16" i="3"/>
  <c r="M19" i="3" s="1"/>
  <c r="M18" i="3" l="1"/>
  <c r="M17" i="3"/>
  <c r="O14" i="3" s="1"/>
  <c r="N18" i="3" l="1"/>
  <c r="P15" i="3" s="1"/>
  <c r="O15" i="3"/>
  <c r="N17" i="3"/>
  <c r="P14" i="3" s="1"/>
  <c r="N16" i="3"/>
  <c r="N19" i="3" s="1"/>
  <c r="O16" i="3"/>
  <c r="O19" i="3" s="1"/>
  <c r="O18" i="3" l="1"/>
  <c r="O17" i="3"/>
  <c r="Q14" i="3" s="1"/>
  <c r="P18" i="3" l="1"/>
  <c r="R15" i="3" s="1"/>
  <c r="Q15" i="3"/>
  <c r="Q18" i="3" s="1"/>
  <c r="P16" i="3"/>
  <c r="P19" i="3" s="1"/>
  <c r="P17" i="3"/>
  <c r="R18" i="3" l="1"/>
  <c r="S15" i="3"/>
  <c r="S18" i="3" s="1"/>
  <c r="Q16" i="3"/>
  <c r="Q19" i="3" s="1"/>
  <c r="R14" i="3"/>
  <c r="Q17" i="3"/>
  <c r="R17" i="3" l="1"/>
  <c r="S16" i="3" s="1"/>
  <c r="S19" i="3" s="1"/>
  <c r="S14" i="3"/>
  <c r="S17" i="3"/>
  <c r="R16" i="3"/>
  <c r="R19" i="3" s="1"/>
</calcChain>
</file>

<file path=xl/sharedStrings.xml><?xml version="1.0" encoding="utf-8"?>
<sst xmlns="http://schemas.openxmlformats.org/spreadsheetml/2006/main" count="106" uniqueCount="73">
  <si>
    <t>Показатели</t>
  </si>
  <si>
    <t>Единица измерения</t>
  </si>
  <si>
    <t>отчет</t>
  </si>
  <si>
    <t>прогноз</t>
  </si>
  <si>
    <t>вариант 1</t>
  </si>
  <si>
    <t>вариант 2</t>
  </si>
  <si>
    <t>1. Демографическая ситуация</t>
  </si>
  <si>
    <t>% к предыдущему году в сопоставимых ценах</t>
  </si>
  <si>
    <t>2.2. Сельское хозяйство</t>
  </si>
  <si>
    <t>%</t>
  </si>
  <si>
    <t>Протяженность автомобильных дорог общего пользования с твердым покрытием (федерального, регионального и межмуниципального, местного значения)</t>
  </si>
  <si>
    <t>км</t>
  </si>
  <si>
    <t>3. Рынок товаров и услуг</t>
  </si>
  <si>
    <t>3.1. Торговля и общественное питание</t>
  </si>
  <si>
    <t>человек</t>
  </si>
  <si>
    <t xml:space="preserve">Приложение </t>
  </si>
  <si>
    <t>к постановлению Администрации</t>
  </si>
  <si>
    <t>городского поселения Пойковский</t>
  </si>
  <si>
    <t>Прогноз социально-экономического развития муниципального образования городское поселения Пойковский на долгосрочный период</t>
  </si>
  <si>
    <t>2. Отгружено товаров и услуг</t>
  </si>
  <si>
    <t xml:space="preserve">тыс. рублей </t>
  </si>
  <si>
    <t>Реализовано сельскохозяйственной продукции (без учета населения)</t>
  </si>
  <si>
    <t>Индекс продукции сельского хозяйства</t>
  </si>
  <si>
    <t>единиц</t>
  </si>
  <si>
    <t>1.1.Численность населения (среднегодовая)*</t>
  </si>
  <si>
    <t>Число родившихся</t>
  </si>
  <si>
    <t>Число умерших</t>
  </si>
  <si>
    <t>Естественный прирост</t>
  </si>
  <si>
    <t>Общий коэфициент рождаемости</t>
  </si>
  <si>
    <t>промилле</t>
  </si>
  <si>
    <t>Общий коэфициент смертности</t>
  </si>
  <si>
    <t>Общий коэфициент естественного прироста</t>
  </si>
  <si>
    <t>1.2.Число прибывших</t>
  </si>
  <si>
    <t>Миграция: Всего</t>
  </si>
  <si>
    <t>1.3.Число выбывших</t>
  </si>
  <si>
    <t>Миграционный прирост: Всего</t>
  </si>
  <si>
    <t>2.2. Строительство и инвестиции</t>
  </si>
  <si>
    <t>2.3. Транспорт и связь</t>
  </si>
  <si>
    <t xml:space="preserve">4. Финансы </t>
  </si>
  <si>
    <t>4.1. Доходы-расходы муниципального образования</t>
  </si>
  <si>
    <t>5. Жилищный фонд</t>
  </si>
  <si>
    <t>5.1. Общая полощадь земли</t>
  </si>
  <si>
    <t>Общая площадь жилищного фонда</t>
  </si>
  <si>
    <t>тыс.м2</t>
  </si>
  <si>
    <t>Общая площадь муниципального жилищного фонда</t>
  </si>
  <si>
    <t>м2</t>
  </si>
  <si>
    <t>Доходы, полученные от продажи земельных участков</t>
  </si>
  <si>
    <t>тыс. рублей</t>
  </si>
  <si>
    <t xml:space="preserve">Доходы, полученные от арендной платы за землю
 </t>
  </si>
  <si>
    <t>7. Труд и занятость</t>
  </si>
  <si>
    <t>7.1. Численность работников</t>
  </si>
  <si>
    <t>Среднесписочная численность работников муниципальных учреждений организаций (без внешних совместителей)</t>
  </si>
  <si>
    <t xml:space="preserve">Уровень зарегистрированной безработицы </t>
  </si>
  <si>
    <t>Численность безработных, зарегистрированных в службе занятости (на конец года)</t>
  </si>
  <si>
    <t>8. Уровень жизни населения</t>
  </si>
  <si>
    <t>8.1. Оплата труда</t>
  </si>
  <si>
    <t>% к предыдущему году</t>
  </si>
  <si>
    <t>Объем инвестиций (в основной капитал) муниципальных учреждений за счет всех источников финансирования</t>
  </si>
  <si>
    <t>Индекс физического объема инвестиций в основной капита</t>
  </si>
  <si>
    <t>Доходы бюджета муниципального образования - всего</t>
  </si>
  <si>
    <t>Расходы бюджета муниципального образования - всего</t>
  </si>
  <si>
    <t xml:space="preserve">Дефицит (-), профицит (+) бюджета 
</t>
  </si>
  <si>
    <t>6. Отрасли социальной сферы</t>
  </si>
  <si>
    <t>6.1. Культура</t>
  </si>
  <si>
    <t>Учреждения культурно-досугового типа</t>
  </si>
  <si>
    <t>6.2. Физическая культура и спорт</t>
  </si>
  <si>
    <t>Учреждения физическо культуры и спорта</t>
  </si>
  <si>
    <t>оценка</t>
  </si>
  <si>
    <t>Юридические лица, осуществляющие деятельность торговли и общественного питания</t>
  </si>
  <si>
    <t>рублей</t>
  </si>
  <si>
    <t>Среднемесячная номинальная начисленная заработная плата в целом по Ханты - Мансийскому авт. округу - Югра</t>
  </si>
  <si>
    <t>Величина прожиточного минимума в среднем на душу населения в месяц</t>
  </si>
  <si>
    <r>
      <t>от 16.10.2024 № 734</t>
    </r>
    <r>
      <rPr>
        <u/>
        <sz val="11"/>
        <rFont val="Arial"/>
        <family val="2"/>
        <charset val="204"/>
      </rPr>
      <t xml:space="preserve"> -п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</si>
</sst>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"/>
    <numFmt numFmtId="165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sz val="12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sz val="11"/>
      <color rgb="FFFF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u/>
      <sz val="1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1" fillId="0" borderId="0" applyFont="0" applyFill="0" applyBorder="0" applyAlignment="0" applyProtection="0"/>
  </cellStyleXfs>
  <cellXfs count="128">
    <xf numFmtId="0" fontId="0" fillId="0" borderId="0" xfId="0"/>
    <xf numFmtId="0" fontId="2" fillId="0" borderId="0" xfId="0" applyFont="1" applyFill="1" applyAlignment="1"/>
    <xf numFmtId="0" fontId="2" fillId="0" borderId="0" xfId="0" applyFont="1" applyFill="1"/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/>
    <xf numFmtId="0" fontId="3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7" fillId="0" borderId="1" xfId="1" applyFont="1" applyFill="1" applyBorder="1" applyAlignment="1" applyProtection="1">
      <alignment horizontal="center" vertical="center"/>
    </xf>
    <xf numFmtId="0" fontId="7" fillId="0" borderId="4" xfId="1" applyFont="1" applyFill="1" applyBorder="1" applyAlignment="1" applyProtection="1">
      <alignment horizontal="center" vertical="center"/>
    </xf>
    <xf numFmtId="0" fontId="5" fillId="0" borderId="1" xfId="0" applyFont="1" applyFill="1" applyBorder="1"/>
    <xf numFmtId="0" fontId="8" fillId="0" borderId="4" xfId="1" applyFont="1" applyFill="1" applyBorder="1" applyAlignment="1" applyProtection="1">
      <alignment horizontal="center" vertical="center" wrapText="1"/>
    </xf>
    <xf numFmtId="0" fontId="8" fillId="0" borderId="4" xfId="1" applyFont="1" applyFill="1" applyBorder="1" applyAlignment="1" applyProtection="1">
      <alignment horizontal="left" vertical="center" wrapText="1"/>
    </xf>
    <xf numFmtId="165" fontId="8" fillId="0" borderId="0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/>
    <xf numFmtId="165" fontId="9" fillId="0" borderId="0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/>
    <xf numFmtId="0" fontId="2" fillId="2" borderId="0" xfId="0" applyFont="1" applyFill="1"/>
    <xf numFmtId="0" fontId="12" fillId="2" borderId="4" xfId="1" applyFont="1" applyFill="1" applyBorder="1" applyAlignment="1" applyProtection="1">
      <alignment horizontal="center" vertical="center"/>
    </xf>
    <xf numFmtId="165" fontId="2" fillId="2" borderId="4" xfId="1" applyNumberFormat="1" applyFont="1" applyFill="1" applyBorder="1" applyAlignment="1" applyProtection="1">
      <alignment horizontal="center" vertical="center" wrapText="1"/>
    </xf>
    <xf numFmtId="0" fontId="4" fillId="2" borderId="0" xfId="0" applyFont="1" applyFill="1"/>
    <xf numFmtId="0" fontId="7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wrapText="1"/>
    </xf>
    <xf numFmtId="0" fontId="8" fillId="2" borderId="2" xfId="0" applyFont="1" applyFill="1" applyBorder="1" applyAlignment="1">
      <alignment vertical="center" wrapText="1"/>
    </xf>
    <xf numFmtId="0" fontId="8" fillId="2" borderId="4" xfId="1" applyFont="1" applyFill="1" applyBorder="1" applyAlignment="1" applyProtection="1">
      <alignment horizontal="left" vertical="top" wrapText="1"/>
    </xf>
    <xf numFmtId="0" fontId="8" fillId="2" borderId="4" xfId="1" applyFont="1" applyFill="1" applyBorder="1" applyAlignment="1" applyProtection="1">
      <alignment horizontal="center" vertical="top" wrapText="1"/>
    </xf>
    <xf numFmtId="165" fontId="8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2" borderId="4" xfId="0" applyNumberFormat="1" applyFont="1" applyFill="1" applyBorder="1" applyAlignment="1">
      <alignment horizontal="center" vertical="center"/>
    </xf>
    <xf numFmtId="3" fontId="2" fillId="2" borderId="4" xfId="1" applyNumberFormat="1" applyFont="1" applyFill="1" applyBorder="1" applyAlignment="1" applyProtection="1">
      <alignment horizontal="center" vertical="center"/>
    </xf>
    <xf numFmtId="3" fontId="12" fillId="2" borderId="4" xfId="1" applyNumberFormat="1" applyFont="1" applyFill="1" applyBorder="1" applyAlignment="1" applyProtection="1">
      <alignment horizontal="center" vertical="center"/>
    </xf>
    <xf numFmtId="0" fontId="12" fillId="2" borderId="4" xfId="1" applyFont="1" applyFill="1" applyBorder="1" applyAlignment="1" applyProtection="1">
      <alignment horizontal="center" vertical="center"/>
    </xf>
    <xf numFmtId="0" fontId="8" fillId="0" borderId="3" xfId="1" applyFont="1" applyFill="1" applyBorder="1" applyAlignment="1" applyProtection="1">
      <alignment horizontal="center" vertical="center" wrapText="1"/>
    </xf>
    <xf numFmtId="0" fontId="8" fillId="0" borderId="1" xfId="1" applyFont="1" applyFill="1" applyBorder="1" applyAlignment="1" applyProtection="1">
      <alignment horizontal="left" vertical="center" wrapText="1"/>
    </xf>
    <xf numFmtId="165" fontId="2" fillId="2" borderId="1" xfId="1" applyNumberFormat="1" applyFont="1" applyFill="1" applyBorder="1" applyAlignment="1" applyProtection="1">
      <alignment horizontal="center" vertical="center" wrapText="1"/>
    </xf>
    <xf numFmtId="0" fontId="12" fillId="0" borderId="1" xfId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/>
    </xf>
    <xf numFmtId="0" fontId="15" fillId="0" borderId="1" xfId="1" applyFont="1" applyFill="1" applyBorder="1" applyAlignment="1" applyProtection="1">
      <alignment horizontal="centerContinuous" vertical="center" wrapText="1"/>
    </xf>
    <xf numFmtId="0" fontId="14" fillId="2" borderId="1" xfId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left" wrapText="1"/>
    </xf>
    <xf numFmtId="0" fontId="12" fillId="2" borderId="1" xfId="1" applyFont="1" applyFill="1" applyBorder="1" applyAlignment="1" applyProtection="1">
      <alignment horizontal="center" vertical="center"/>
    </xf>
    <xf numFmtId="4" fontId="8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2" fillId="2" borderId="1" xfId="2" applyNumberFormat="1" applyFont="1" applyFill="1" applyBorder="1" applyAlignment="1" applyProtection="1">
      <alignment horizontal="center" vertical="center"/>
    </xf>
    <xf numFmtId="165" fontId="8" fillId="2" borderId="4" xfId="1" applyNumberFormat="1" applyFont="1" applyFill="1" applyBorder="1" applyAlignment="1" applyProtection="1">
      <alignment horizontal="center" vertical="center"/>
    </xf>
    <xf numFmtId="165" fontId="2" fillId="2" borderId="4" xfId="1" applyNumberFormat="1" applyFont="1" applyFill="1" applyBorder="1" applyAlignment="1" applyProtection="1">
      <alignment horizontal="center" vertical="center"/>
    </xf>
    <xf numFmtId="165" fontId="2" fillId="2" borderId="1" xfId="1" applyNumberFormat="1" applyFont="1" applyFill="1" applyBorder="1" applyAlignment="1" applyProtection="1">
      <alignment horizontal="center" vertical="center"/>
    </xf>
    <xf numFmtId="165" fontId="8" fillId="2" borderId="1" xfId="1" applyNumberFormat="1" applyFont="1" applyFill="1" applyBorder="1" applyAlignment="1" applyProtection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/>
    </xf>
    <xf numFmtId="3" fontId="2" fillId="2" borderId="1" xfId="1" applyNumberFormat="1" applyFont="1" applyFill="1" applyBorder="1" applyAlignment="1" applyProtection="1">
      <alignment horizontal="center" vertical="center"/>
    </xf>
    <xf numFmtId="3" fontId="8" fillId="2" borderId="4" xfId="1" applyNumberFormat="1" applyFont="1" applyFill="1" applyBorder="1" applyAlignment="1" applyProtection="1">
      <alignment horizontal="center" vertical="center"/>
    </xf>
    <xf numFmtId="3" fontId="8" fillId="2" borderId="1" xfId="1" applyNumberFormat="1" applyFont="1" applyFill="1" applyBorder="1" applyAlignment="1" applyProtection="1">
      <alignment horizontal="center" vertical="center"/>
    </xf>
    <xf numFmtId="3" fontId="8" fillId="2" borderId="1" xfId="1" applyNumberFormat="1" applyFont="1" applyFill="1" applyBorder="1" applyAlignment="1" applyProtection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/>
    </xf>
    <xf numFmtId="3" fontId="8" fillId="2" borderId="5" xfId="1" applyNumberFormat="1" applyFont="1" applyFill="1" applyBorder="1" applyAlignment="1" applyProtection="1">
      <alignment horizontal="center" vertical="center"/>
    </xf>
    <xf numFmtId="3" fontId="2" fillId="2" borderId="1" xfId="1" applyNumberFormat="1" applyFont="1" applyFill="1" applyBorder="1" applyAlignment="1" applyProtection="1">
      <alignment horizontal="center" vertical="center" wrapText="1"/>
    </xf>
    <xf numFmtId="3" fontId="7" fillId="2" borderId="4" xfId="1" applyNumberFormat="1" applyFont="1" applyFill="1" applyBorder="1" applyAlignment="1" applyProtection="1">
      <alignment horizontal="center" vertical="center"/>
    </xf>
    <xf numFmtId="3" fontId="12" fillId="2" borderId="1" xfId="1" applyNumberFormat="1" applyFont="1" applyFill="1" applyBorder="1" applyAlignment="1" applyProtection="1">
      <alignment horizontal="center" vertical="center"/>
    </xf>
    <xf numFmtId="3" fontId="7" fillId="2" borderId="1" xfId="1" applyNumberFormat="1" applyFont="1" applyFill="1" applyBorder="1" applyAlignment="1" applyProtection="1">
      <alignment horizontal="center" vertical="center"/>
    </xf>
    <xf numFmtId="3" fontId="7" fillId="2" borderId="1" xfId="1" applyNumberFormat="1" applyFont="1" applyFill="1" applyBorder="1" applyAlignment="1" applyProtection="1">
      <alignment horizontal="center" vertical="center" wrapText="1"/>
    </xf>
    <xf numFmtId="165" fontId="8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8" fillId="2" borderId="4" xfId="1" applyNumberFormat="1" applyFont="1" applyFill="1" applyBorder="1" applyAlignment="1" applyProtection="1">
      <alignment horizontal="center" vertical="center"/>
    </xf>
    <xf numFmtId="164" fontId="8" fillId="2" borderId="1" xfId="1" applyNumberFormat="1" applyFont="1" applyFill="1" applyBorder="1" applyAlignment="1" applyProtection="1">
      <alignment horizontal="center" vertical="center"/>
    </xf>
    <xf numFmtId="0" fontId="8" fillId="2" borderId="1" xfId="1" applyFont="1" applyFill="1" applyBorder="1" applyAlignment="1" applyProtection="1">
      <alignment horizontal="center" vertical="center"/>
    </xf>
    <xf numFmtId="0" fontId="8" fillId="2" borderId="1" xfId="1" applyFont="1" applyFill="1" applyBorder="1" applyAlignment="1" applyProtection="1">
      <alignment horizontal="center" vertical="center" wrapText="1"/>
    </xf>
    <xf numFmtId="164" fontId="8" fillId="2" borderId="1" xfId="1" applyNumberFormat="1" applyFont="1" applyFill="1" applyBorder="1" applyAlignment="1" applyProtection="1">
      <alignment horizontal="center" vertical="center" wrapText="1"/>
    </xf>
    <xf numFmtId="0" fontId="7" fillId="2" borderId="4" xfId="1" applyFont="1" applyFill="1" applyBorder="1" applyAlignment="1" applyProtection="1">
      <alignment horizontal="center" vertical="center"/>
    </xf>
    <xf numFmtId="0" fontId="7" fillId="2" borderId="1" xfId="1" applyFont="1" applyFill="1" applyBorder="1" applyAlignment="1" applyProtection="1">
      <alignment horizontal="center" vertical="center"/>
    </xf>
    <xf numFmtId="0" fontId="7" fillId="2" borderId="1" xfId="1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8" fillId="2" borderId="4" xfId="1" applyNumberFormat="1" applyFont="1" applyFill="1" applyBorder="1" applyAlignment="1" applyProtection="1">
      <alignment horizontal="center" vertical="center" wrapText="1"/>
    </xf>
    <xf numFmtId="165" fontId="8" fillId="2" borderId="1" xfId="0" applyNumberFormat="1" applyFont="1" applyFill="1" applyBorder="1" applyAlignment="1" applyProtection="1">
      <alignment horizontal="center" vertical="center" wrapText="1"/>
    </xf>
    <xf numFmtId="165" fontId="2" fillId="2" borderId="1" xfId="0" applyNumberFormat="1" applyFont="1" applyFill="1" applyBorder="1" applyAlignment="1" applyProtection="1">
      <alignment horizontal="center" vertical="center" wrapText="1"/>
    </xf>
    <xf numFmtId="0" fontId="8" fillId="2" borderId="3" xfId="1" applyFont="1" applyFill="1" applyBorder="1" applyAlignment="1" applyProtection="1">
      <alignment horizontal="center" vertical="center" wrapText="1"/>
    </xf>
    <xf numFmtId="0" fontId="2" fillId="2" borderId="1" xfId="1" applyFont="1" applyFill="1" applyBorder="1" applyAlignment="1" applyProtection="1">
      <alignment horizontal="center" vertical="center" wrapText="1"/>
    </xf>
    <xf numFmtId="1" fontId="2" fillId="2" borderId="1" xfId="1" applyNumberFormat="1" applyFont="1" applyFill="1" applyBorder="1" applyAlignment="1" applyProtection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/>
    </xf>
    <xf numFmtId="165" fontId="8" fillId="2" borderId="4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165" fontId="8" fillId="2" borderId="4" xfId="1" applyNumberFormat="1" applyFont="1" applyFill="1" applyBorder="1" applyAlignment="1" applyProtection="1">
      <alignment horizontal="center" vertical="center" wrapText="1"/>
    </xf>
    <xf numFmtId="165" fontId="8" fillId="2" borderId="5" xfId="1" applyNumberFormat="1" applyFont="1" applyFill="1" applyBorder="1" applyAlignment="1" applyProtection="1">
      <alignment horizontal="center" vertical="center" wrapText="1"/>
    </xf>
    <xf numFmtId="3" fontId="8" fillId="2" borderId="4" xfId="1" applyNumberFormat="1" applyFont="1" applyFill="1" applyBorder="1" applyAlignment="1" applyProtection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4" fontId="8" fillId="2" borderId="4" xfId="1" applyNumberFormat="1" applyFont="1" applyFill="1" applyBorder="1" applyAlignment="1" applyProtection="1">
      <alignment horizontal="center" vertical="center" wrapText="1"/>
    </xf>
    <xf numFmtId="4" fontId="2" fillId="2" borderId="1" xfId="1" applyNumberFormat="1" applyFont="1" applyFill="1" applyBorder="1" applyAlignment="1" applyProtection="1">
      <alignment horizontal="center" vertical="center" wrapText="1"/>
    </xf>
    <xf numFmtId="165" fontId="2" fillId="2" borderId="1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left"/>
    </xf>
    <xf numFmtId="165" fontId="8" fillId="2" borderId="0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Alignment="1">
      <alignment horizontal="left"/>
    </xf>
    <xf numFmtId="0" fontId="5" fillId="2" borderId="0" xfId="0" applyFont="1" applyFill="1" applyAlignment="1"/>
    <xf numFmtId="0" fontId="5" fillId="2" borderId="0" xfId="0" applyFont="1" applyFill="1" applyAlignment="1">
      <alignment horizontal="left"/>
    </xf>
    <xf numFmtId="0" fontId="5" fillId="2" borderId="1" xfId="0" applyFont="1" applyFill="1" applyBorder="1"/>
    <xf numFmtId="3" fontId="2" fillId="2" borderId="5" xfId="2" applyNumberFormat="1" applyFont="1" applyFill="1" applyBorder="1" applyAlignment="1" applyProtection="1">
      <alignment horizontal="center" vertical="center"/>
    </xf>
    <xf numFmtId="0" fontId="8" fillId="2" borderId="4" xfId="1" applyFont="1" applyFill="1" applyBorder="1" applyAlignment="1" applyProtection="1">
      <alignment horizontal="center" vertical="center" wrapText="1"/>
    </xf>
    <xf numFmtId="0" fontId="7" fillId="0" borderId="1" xfId="1" applyFont="1" applyFill="1" applyBorder="1" applyAlignment="1" applyProtection="1">
      <alignment horizontal="center" vertical="center" wrapText="1"/>
    </xf>
    <xf numFmtId="0" fontId="15" fillId="0" borderId="1" xfId="1" applyFont="1" applyFill="1" applyBorder="1" applyAlignment="1" applyProtection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2" borderId="2" xfId="0" applyFont="1" applyFill="1" applyBorder="1" applyAlignment="1" applyProtection="1">
      <alignment horizontal="left" vertical="top" wrapText="1"/>
    </xf>
    <xf numFmtId="0" fontId="7" fillId="2" borderId="3" xfId="0" applyFont="1" applyFill="1" applyBorder="1" applyAlignment="1" applyProtection="1">
      <alignment horizontal="left" vertical="top" wrapText="1"/>
    </xf>
    <xf numFmtId="0" fontId="7" fillId="2" borderId="2" xfId="0" applyFont="1" applyFill="1" applyBorder="1" applyAlignment="1">
      <alignment horizontal="left" wrapText="1"/>
    </xf>
    <xf numFmtId="0" fontId="7" fillId="2" borderId="3" xfId="0" applyFont="1" applyFill="1" applyBorder="1" applyAlignment="1">
      <alignment horizontal="left" wrapText="1"/>
    </xf>
    <xf numFmtId="0" fontId="7" fillId="0" borderId="2" xfId="1" applyFont="1" applyFill="1" applyBorder="1" applyAlignment="1" applyProtection="1">
      <alignment horizontal="left" vertical="center"/>
    </xf>
    <xf numFmtId="0" fontId="7" fillId="0" borderId="3" xfId="1" applyFont="1" applyFill="1" applyBorder="1" applyAlignment="1" applyProtection="1">
      <alignment horizontal="left" vertical="center"/>
    </xf>
    <xf numFmtId="0" fontId="7" fillId="0" borderId="2" xfId="1" applyFont="1" applyFill="1" applyBorder="1" applyAlignment="1" applyProtection="1">
      <alignment horizontal="left" vertical="center" wrapText="1"/>
    </xf>
    <xf numFmtId="0" fontId="7" fillId="0" borderId="3" xfId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 applyProtection="1">
      <alignment horizontal="center" vertical="center" wrapText="1"/>
    </xf>
    <xf numFmtId="0" fontId="7" fillId="0" borderId="1" xfId="1" applyFont="1" applyFill="1" applyBorder="1" applyAlignment="1" applyProtection="1">
      <alignment horizontal="left" vertical="center"/>
    </xf>
    <xf numFmtId="0" fontId="15" fillId="0" borderId="1" xfId="1" applyFont="1" applyFill="1" applyBorder="1" applyAlignment="1" applyProtection="1">
      <alignment horizontal="center" vertical="center"/>
    </xf>
    <xf numFmtId="0" fontId="7" fillId="0" borderId="1" xfId="1" applyFont="1" applyFill="1" applyBorder="1" applyAlignment="1" applyProtection="1">
      <alignment horizontal="center" vertical="center"/>
    </xf>
    <xf numFmtId="0" fontId="12" fillId="2" borderId="1" xfId="1" applyFont="1" applyFill="1" applyBorder="1" applyAlignment="1" applyProtection="1">
      <alignment horizontal="center" vertical="center"/>
    </xf>
    <xf numFmtId="0" fontId="5" fillId="0" borderId="0" xfId="0" applyFont="1" applyFill="1" applyAlignment="1">
      <alignment horizontal="left"/>
    </xf>
    <xf numFmtId="0" fontId="7" fillId="0" borderId="2" xfId="0" applyFont="1" applyFill="1" applyBorder="1" applyAlignment="1" applyProtection="1">
      <alignment horizontal="left" vertical="center" wrapText="1"/>
    </xf>
    <xf numFmtId="0" fontId="7" fillId="0" borderId="3" xfId="0" applyFont="1" applyFill="1" applyBorder="1" applyAlignment="1" applyProtection="1">
      <alignment horizontal="left" vertical="center" wrapText="1"/>
    </xf>
    <xf numFmtId="0" fontId="7" fillId="2" borderId="2" xfId="1" applyFont="1" applyFill="1" applyBorder="1" applyAlignment="1" applyProtection="1">
      <alignment horizontal="left" vertical="center" wrapText="1"/>
    </xf>
    <xf numFmtId="0" fontId="7" fillId="2" borderId="3" xfId="1" applyFont="1" applyFill="1" applyBorder="1" applyAlignment="1" applyProtection="1">
      <alignment horizontal="left" vertical="center" wrapText="1"/>
    </xf>
    <xf numFmtId="0" fontId="7" fillId="0" borderId="2" xfId="0" applyFont="1" applyFill="1" applyBorder="1" applyAlignment="1" applyProtection="1">
      <alignment horizontal="left" vertical="top" wrapText="1"/>
    </xf>
    <xf numFmtId="0" fontId="7" fillId="0" borderId="3" xfId="0" applyFont="1" applyFill="1" applyBorder="1" applyAlignment="1" applyProtection="1">
      <alignment horizontal="left" vertical="top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S63"/>
  <sheetViews>
    <sheetView tabSelected="1" zoomScale="80" zoomScaleNormal="80" workbookViewId="0">
      <pane ySplit="10" topLeftCell="A11" activePane="bottomLeft" state="frozen"/>
      <selection pane="bottomLeft" activeCell="U23" sqref="U23"/>
    </sheetView>
  </sheetViews>
  <sheetFormatPr defaultRowHeight="14.25" x14ac:dyDescent="0.2"/>
  <cols>
    <col min="1" max="1" width="45.28515625" style="5" customWidth="1"/>
    <col min="2" max="2" width="20.5703125" style="5" bestFit="1" customWidth="1"/>
    <col min="3" max="3" width="10.28515625" style="5" customWidth="1"/>
    <col min="4" max="4" width="10.85546875" style="20" customWidth="1"/>
    <col min="5" max="5" width="10.28515625" style="16" customWidth="1"/>
    <col min="6" max="6" width="11.5703125" style="5" customWidth="1"/>
    <col min="7" max="7" width="10.7109375" style="20" customWidth="1"/>
    <col min="8" max="8" width="10.42578125" style="5" customWidth="1"/>
    <col min="9" max="9" width="11.140625" style="20" customWidth="1"/>
    <col min="10" max="10" width="10.85546875" style="5" customWidth="1"/>
    <col min="11" max="11" width="10.7109375" style="20" customWidth="1"/>
    <col min="12" max="12" width="11" style="5" customWidth="1"/>
    <col min="13" max="13" width="11.140625" style="20" customWidth="1"/>
    <col min="14" max="14" width="11.140625" style="5" bestFit="1" customWidth="1"/>
    <col min="15" max="15" width="11.140625" style="20" customWidth="1"/>
    <col min="16" max="16" width="11.140625" style="5" bestFit="1" customWidth="1"/>
    <col min="17" max="17" width="11.7109375" style="20" customWidth="1"/>
    <col min="18" max="18" width="11.28515625" style="5" customWidth="1"/>
    <col min="19" max="19" width="11.7109375" style="20" customWidth="1"/>
    <col min="20" max="16384" width="9.140625" style="5"/>
  </cols>
  <sheetData>
    <row r="1" spans="1:19" x14ac:dyDescent="0.2">
      <c r="A1" s="1"/>
      <c r="B1" s="1"/>
      <c r="C1" s="1"/>
      <c r="D1" s="17"/>
      <c r="E1" s="14"/>
      <c r="F1" s="3"/>
      <c r="G1" s="94"/>
      <c r="H1" s="4"/>
      <c r="I1" s="94"/>
      <c r="M1" s="98"/>
      <c r="N1" s="119" t="s">
        <v>15</v>
      </c>
      <c r="O1" s="119"/>
      <c r="P1" s="119"/>
      <c r="Q1" s="119"/>
    </row>
    <row r="2" spans="1:19" x14ac:dyDescent="0.2">
      <c r="A2" s="1"/>
      <c r="B2" s="1"/>
      <c r="C2" s="1"/>
      <c r="D2" s="17"/>
      <c r="E2" s="14"/>
      <c r="F2" s="3"/>
      <c r="G2" s="94"/>
      <c r="H2" s="4"/>
      <c r="I2" s="94"/>
      <c r="M2" s="98"/>
      <c r="N2" s="119" t="s">
        <v>16</v>
      </c>
      <c r="O2" s="119"/>
      <c r="P2" s="119"/>
      <c r="Q2" s="119"/>
    </row>
    <row r="3" spans="1:19" x14ac:dyDescent="0.2">
      <c r="A3" s="1"/>
      <c r="B3" s="1"/>
      <c r="C3" s="1"/>
      <c r="D3" s="17"/>
      <c r="E3" s="14"/>
      <c r="F3" s="3"/>
      <c r="G3" s="94"/>
      <c r="H3" s="4"/>
      <c r="I3" s="94"/>
      <c r="M3" s="98"/>
      <c r="N3" s="119" t="s">
        <v>17</v>
      </c>
      <c r="O3" s="119"/>
      <c r="P3" s="119"/>
      <c r="Q3" s="119"/>
    </row>
    <row r="4" spans="1:19" x14ac:dyDescent="0.2">
      <c r="A4" s="1"/>
      <c r="B4" s="1"/>
      <c r="C4" s="1"/>
      <c r="D4" s="17"/>
      <c r="E4" s="14"/>
      <c r="F4" s="3"/>
      <c r="G4" s="94"/>
      <c r="H4" s="4"/>
      <c r="I4" s="94"/>
      <c r="M4" s="98"/>
      <c r="N4" s="119" t="s">
        <v>72</v>
      </c>
      <c r="O4" s="119"/>
      <c r="P4" s="119"/>
      <c r="Q4" s="119"/>
    </row>
    <row r="5" spans="1:19" x14ac:dyDescent="0.2">
      <c r="A5" s="1"/>
      <c r="B5" s="1"/>
      <c r="C5" s="1"/>
      <c r="D5" s="17"/>
      <c r="E5" s="14"/>
      <c r="F5" s="6"/>
      <c r="G5" s="95"/>
      <c r="H5" s="6"/>
      <c r="I5" s="97"/>
      <c r="M5" s="119"/>
      <c r="N5" s="119"/>
      <c r="O5" s="119"/>
      <c r="P5" s="119"/>
      <c r="Q5" s="99"/>
    </row>
    <row r="6" spans="1:19" ht="15" x14ac:dyDescent="0.2">
      <c r="A6" s="2"/>
      <c r="B6" s="105" t="s">
        <v>18</v>
      </c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99"/>
      <c r="P6" s="7"/>
      <c r="Q6" s="99"/>
    </row>
    <row r="7" spans="1:19" ht="10.5" customHeight="1" x14ac:dyDescent="0.2">
      <c r="A7" s="2"/>
      <c r="B7" s="2"/>
      <c r="C7" s="2"/>
      <c r="D7" s="17"/>
      <c r="E7" s="14"/>
      <c r="F7" s="2"/>
      <c r="G7" s="17"/>
      <c r="H7" s="2"/>
      <c r="I7" s="17"/>
      <c r="J7" s="2"/>
      <c r="K7" s="17"/>
      <c r="L7" s="2"/>
      <c r="M7" s="17"/>
    </row>
    <row r="8" spans="1:19" ht="15" customHeight="1" x14ac:dyDescent="0.25">
      <c r="A8" s="116" t="s">
        <v>0</v>
      </c>
      <c r="B8" s="104" t="s">
        <v>1</v>
      </c>
      <c r="C8" s="44" t="s">
        <v>2</v>
      </c>
      <c r="D8" s="45" t="s">
        <v>2</v>
      </c>
      <c r="E8" s="43" t="s">
        <v>67</v>
      </c>
      <c r="F8" s="104" t="s">
        <v>3</v>
      </c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104"/>
      <c r="S8" s="104"/>
    </row>
    <row r="9" spans="1:19" ht="12" customHeight="1" x14ac:dyDescent="0.2">
      <c r="A9" s="116"/>
      <c r="B9" s="104"/>
      <c r="C9" s="117">
        <v>2022</v>
      </c>
      <c r="D9" s="118">
        <v>2023</v>
      </c>
      <c r="E9" s="114">
        <v>2024</v>
      </c>
      <c r="F9" s="103">
        <v>2025</v>
      </c>
      <c r="G9" s="103"/>
      <c r="H9" s="103">
        <v>2026</v>
      </c>
      <c r="I9" s="103"/>
      <c r="J9" s="103">
        <v>2027</v>
      </c>
      <c r="K9" s="103"/>
      <c r="L9" s="103">
        <v>2028</v>
      </c>
      <c r="M9" s="103"/>
      <c r="N9" s="103">
        <v>2029</v>
      </c>
      <c r="O9" s="103"/>
      <c r="P9" s="103">
        <v>2030</v>
      </c>
      <c r="Q9" s="103"/>
      <c r="R9" s="103">
        <v>2031</v>
      </c>
      <c r="S9" s="103"/>
    </row>
    <row r="10" spans="1:19" x14ac:dyDescent="0.2">
      <c r="A10" s="116"/>
      <c r="B10" s="104"/>
      <c r="C10" s="117"/>
      <c r="D10" s="118"/>
      <c r="E10" s="114"/>
      <c r="F10" s="8" t="s">
        <v>4</v>
      </c>
      <c r="G10" s="75" t="s">
        <v>5</v>
      </c>
      <c r="H10" s="8" t="s">
        <v>4</v>
      </c>
      <c r="I10" s="75" t="s">
        <v>5</v>
      </c>
      <c r="J10" s="8" t="s">
        <v>4</v>
      </c>
      <c r="K10" s="75" t="s">
        <v>5</v>
      </c>
      <c r="L10" s="8" t="s">
        <v>4</v>
      </c>
      <c r="M10" s="75" t="s">
        <v>5</v>
      </c>
      <c r="N10" s="8" t="s">
        <v>4</v>
      </c>
      <c r="O10" s="75" t="s">
        <v>5</v>
      </c>
      <c r="P10" s="8" t="s">
        <v>4</v>
      </c>
      <c r="Q10" s="75" t="s">
        <v>5</v>
      </c>
      <c r="R10" s="8" t="s">
        <v>4</v>
      </c>
      <c r="S10" s="75" t="s">
        <v>5</v>
      </c>
    </row>
    <row r="11" spans="1:19" ht="20.25" customHeight="1" x14ac:dyDescent="0.2">
      <c r="A11" s="115" t="s">
        <v>6</v>
      </c>
      <c r="B11" s="115"/>
      <c r="C11" s="9"/>
      <c r="D11" s="18"/>
      <c r="E11" s="41"/>
      <c r="F11" s="8"/>
      <c r="G11" s="75"/>
      <c r="H11" s="8"/>
      <c r="I11" s="75"/>
      <c r="J11" s="8"/>
      <c r="K11" s="75"/>
      <c r="L11" s="8"/>
      <c r="M11" s="75"/>
      <c r="N11" s="10"/>
      <c r="O11" s="100"/>
      <c r="P11" s="10"/>
      <c r="Q11" s="100"/>
      <c r="R11" s="10"/>
      <c r="S11" s="100"/>
    </row>
    <row r="12" spans="1:19" ht="29.25" customHeight="1" x14ac:dyDescent="0.2">
      <c r="A12" s="21" t="s">
        <v>24</v>
      </c>
      <c r="B12" s="22" t="s">
        <v>14</v>
      </c>
      <c r="C12" s="101">
        <v>24390</v>
      </c>
      <c r="D12" s="101">
        <v>24541</v>
      </c>
      <c r="E12" s="50">
        <v>24627</v>
      </c>
      <c r="F12" s="50">
        <f>E12+E16+E24</f>
        <v>24714.225130190294</v>
      </c>
      <c r="G12" s="50">
        <f t="shared" ref="G12:S12" si="0">E12*E13/100</f>
        <v>24713.301373212176</v>
      </c>
      <c r="H12" s="50">
        <f>F12+F16+F24</f>
        <v>24802.699288224023</v>
      </c>
      <c r="I12" s="50">
        <f t="shared" si="0"/>
        <v>24799.905175750631</v>
      </c>
      <c r="J12" s="50">
        <f>H12+H16+H24</f>
        <v>24892.446848967869</v>
      </c>
      <c r="K12" s="50">
        <f t="shared" si="0"/>
        <v>24886.812467430456</v>
      </c>
      <c r="L12" s="50">
        <f>J12+J16+J24</f>
        <v>24983.492674045432</v>
      </c>
      <c r="M12" s="50">
        <f t="shared" si="0"/>
        <v>24974.024311780686</v>
      </c>
      <c r="N12" s="50">
        <f>L12+L16+L24</f>
        <v>25075.862121571445</v>
      </c>
      <c r="O12" s="50">
        <f t="shared" si="0"/>
        <v>25061.541776057333</v>
      </c>
      <c r="P12" s="50">
        <f>N12+N16+N24</f>
        <v>25169.581056080715</v>
      </c>
      <c r="Q12" s="50">
        <f t="shared" si="0"/>
        <v>25149.365931256427</v>
      </c>
      <c r="R12" s="50">
        <f>P12+P16+P24</f>
        <v>25264.675858655595</v>
      </c>
      <c r="S12" s="50">
        <f t="shared" si="0"/>
        <v>25237.497852127137</v>
      </c>
    </row>
    <row r="13" spans="1:19" ht="25.5" x14ac:dyDescent="0.2">
      <c r="A13" s="21"/>
      <c r="B13" s="102" t="s">
        <v>56</v>
      </c>
      <c r="C13" s="52">
        <v>100</v>
      </c>
      <c r="D13" s="52">
        <f>D12/C12*100</f>
        <v>100.61910619106192</v>
      </c>
      <c r="E13" s="53">
        <f>E12/D12*100</f>
        <v>100.35043396764598</v>
      </c>
      <c r="F13" s="52">
        <f t="shared" ref="F13" si="1">F12/E12*100</f>
        <v>100.35418496036989</v>
      </c>
      <c r="G13" s="53">
        <f t="shared" ref="G13:S13" si="2">G12/E12*100</f>
        <v>100.35043396764598</v>
      </c>
      <c r="H13" s="52">
        <f t="shared" si="2"/>
        <v>100.35798880024626</v>
      </c>
      <c r="I13" s="52">
        <f t="shared" si="2"/>
        <v>100.35043396764598</v>
      </c>
      <c r="J13" s="52">
        <f t="shared" si="2"/>
        <v>100.36184594144741</v>
      </c>
      <c r="K13" s="53">
        <f t="shared" si="2"/>
        <v>100.35043396764598</v>
      </c>
      <c r="L13" s="52">
        <f t="shared" si="2"/>
        <v>100.36575683230329</v>
      </c>
      <c r="M13" s="53">
        <f t="shared" si="2"/>
        <v>100.35043396764598</v>
      </c>
      <c r="N13" s="52">
        <f t="shared" si="2"/>
        <v>100.36972191491054</v>
      </c>
      <c r="O13" s="53">
        <f t="shared" si="2"/>
        <v>100.35043396764598</v>
      </c>
      <c r="P13" s="52">
        <f t="shared" si="2"/>
        <v>100.37374162473421</v>
      </c>
      <c r="Q13" s="53">
        <f t="shared" si="2"/>
        <v>100.35043396764598</v>
      </c>
      <c r="R13" s="52">
        <f t="shared" si="2"/>
        <v>100.37781639020132</v>
      </c>
      <c r="S13" s="53">
        <f t="shared" si="2"/>
        <v>100.35043396764598</v>
      </c>
    </row>
    <row r="14" spans="1:19" x14ac:dyDescent="0.2">
      <c r="A14" s="23" t="s">
        <v>25</v>
      </c>
      <c r="B14" s="22" t="s">
        <v>14</v>
      </c>
      <c r="C14" s="55">
        <v>215</v>
      </c>
      <c r="D14" s="55">
        <v>169</v>
      </c>
      <c r="E14" s="55">
        <f>D17*E12/1000</f>
        <v>169.59223340532171</v>
      </c>
      <c r="F14" s="60">
        <f>E17*F12/1000</f>
        <v>170.19290358999879</v>
      </c>
      <c r="G14" s="60">
        <f t="shared" ref="G14" si="3">F17*G12/1000</f>
        <v>170.18654219766344</v>
      </c>
      <c r="H14" s="60">
        <f t="shared" ref="H14:S14" si="4">F17*H12/1000</f>
        <v>170.80217512366494</v>
      </c>
      <c r="I14" s="60">
        <f t="shared" si="4"/>
        <v>170.78293364988622</v>
      </c>
      <c r="J14" s="60">
        <f t="shared" si="4"/>
        <v>171.42021586225383</v>
      </c>
      <c r="K14" s="60">
        <f t="shared" si="4"/>
        <v>171.38141506033773</v>
      </c>
      <c r="L14" s="60">
        <f t="shared" si="4"/>
        <v>172.04719701371906</v>
      </c>
      <c r="M14" s="60">
        <f t="shared" si="4"/>
        <v>171.98199375294149</v>
      </c>
      <c r="N14" s="60">
        <f t="shared" si="4"/>
        <v>172.68329320506808</v>
      </c>
      <c r="O14" s="60">
        <f t="shared" si="4"/>
        <v>172.58467707728661</v>
      </c>
      <c r="P14" s="60">
        <f t="shared" si="4"/>
        <v>173.32868255073726</v>
      </c>
      <c r="Q14" s="60">
        <f t="shared" si="4"/>
        <v>173.18947240871756</v>
      </c>
      <c r="R14" s="60">
        <f t="shared" si="4"/>
        <v>173.98354672233395</v>
      </c>
      <c r="S14" s="60">
        <f t="shared" si="4"/>
        <v>173.7963871484246</v>
      </c>
    </row>
    <row r="15" spans="1:19" x14ac:dyDescent="0.2">
      <c r="A15" s="23" t="s">
        <v>26</v>
      </c>
      <c r="B15" s="22" t="s">
        <v>14</v>
      </c>
      <c r="C15" s="55">
        <v>113</v>
      </c>
      <c r="D15" s="56">
        <v>139</v>
      </c>
      <c r="E15" s="56">
        <f>D18*E12/1000</f>
        <v>139.48710321502793</v>
      </c>
      <c r="F15" s="58">
        <f>E18*F12/1000</f>
        <v>139.9811455562712</v>
      </c>
      <c r="G15" s="58">
        <f t="shared" ref="G15:S15" si="5">E18*G12/1000</f>
        <v>139.9759134051788</v>
      </c>
      <c r="H15" s="58">
        <f t="shared" si="5"/>
        <v>140.48226237981905</v>
      </c>
      <c r="I15" s="58">
        <f t="shared" si="5"/>
        <v>140.46643655227328</v>
      </c>
      <c r="J15" s="58">
        <f t="shared" si="5"/>
        <v>140.99059174469392</v>
      </c>
      <c r="K15" s="58">
        <f t="shared" si="5"/>
        <v>140.95867865909435</v>
      </c>
      <c r="L15" s="58">
        <f t="shared" si="5"/>
        <v>141.50627446690496</v>
      </c>
      <c r="M15" s="58">
        <f t="shared" si="5"/>
        <v>141.45264574946077</v>
      </c>
      <c r="N15" s="58">
        <f t="shared" si="5"/>
        <v>142.02945417458255</v>
      </c>
      <c r="O15" s="58">
        <f t="shared" si="5"/>
        <v>141.94834386830084</v>
      </c>
      <c r="P15" s="58">
        <f t="shared" si="5"/>
        <v>142.56027736421575</v>
      </c>
      <c r="Q15" s="58">
        <f t="shared" si="5"/>
        <v>142.4457790817263</v>
      </c>
      <c r="R15" s="58">
        <f t="shared" si="5"/>
        <v>143.09889345801423</v>
      </c>
      <c r="S15" s="56">
        <f t="shared" si="5"/>
        <v>142.94495747710664</v>
      </c>
    </row>
    <row r="16" spans="1:19" x14ac:dyDescent="0.2">
      <c r="A16" s="23" t="s">
        <v>27</v>
      </c>
      <c r="B16" s="22" t="s">
        <v>14</v>
      </c>
      <c r="C16" s="56">
        <f t="shared" ref="C16:D16" si="6">C14-C15</f>
        <v>102</v>
      </c>
      <c r="D16" s="56">
        <f t="shared" si="6"/>
        <v>30</v>
      </c>
      <c r="E16" s="56">
        <f t="shared" ref="E16:Q16" si="7">E14-E15</f>
        <v>30.105130190293778</v>
      </c>
      <c r="F16" s="56">
        <f t="shared" si="7"/>
        <v>30.211758033727591</v>
      </c>
      <c r="G16" s="56">
        <f t="shared" si="7"/>
        <v>30.210628792484641</v>
      </c>
      <c r="H16" s="56">
        <f t="shared" si="7"/>
        <v>30.31991274384589</v>
      </c>
      <c r="I16" s="56">
        <f t="shared" si="7"/>
        <v>30.316497097612938</v>
      </c>
      <c r="J16" s="56">
        <f t="shared" si="7"/>
        <v>30.429624117559911</v>
      </c>
      <c r="K16" s="56">
        <f t="shared" si="7"/>
        <v>30.422736401243384</v>
      </c>
      <c r="L16" s="56">
        <f t="shared" si="7"/>
        <v>30.540922546814102</v>
      </c>
      <c r="M16" s="56">
        <f t="shared" si="7"/>
        <v>30.52934800348072</v>
      </c>
      <c r="N16" s="56">
        <f t="shared" si="7"/>
        <v>30.653839030485528</v>
      </c>
      <c r="O16" s="56">
        <f t="shared" si="7"/>
        <v>30.636333208985775</v>
      </c>
      <c r="P16" s="56">
        <f t="shared" si="7"/>
        <v>30.768405186521505</v>
      </c>
      <c r="Q16" s="56">
        <f t="shared" si="7"/>
        <v>30.743693326991263</v>
      </c>
      <c r="R16" s="56">
        <f t="shared" ref="R16:S16" si="8">R14-R15</f>
        <v>30.884653264319724</v>
      </c>
      <c r="S16" s="56">
        <f t="shared" si="8"/>
        <v>30.851429671317959</v>
      </c>
    </row>
    <row r="17" spans="1:19" x14ac:dyDescent="0.2">
      <c r="A17" s="23" t="s">
        <v>28</v>
      </c>
      <c r="B17" s="22" t="s">
        <v>29</v>
      </c>
      <c r="C17" s="53">
        <f t="shared" ref="C17:D17" si="9">C14/C12*1000</f>
        <v>8.8150881508815093</v>
      </c>
      <c r="D17" s="53">
        <f t="shared" si="9"/>
        <v>6.8864349456012395</v>
      </c>
      <c r="E17" s="53">
        <f t="shared" ref="E17:Q17" si="10">E14/E12*1000</f>
        <v>6.8864349456012395</v>
      </c>
      <c r="F17" s="53">
        <f t="shared" si="10"/>
        <v>6.8864349456012404</v>
      </c>
      <c r="G17" s="53">
        <f t="shared" si="10"/>
        <v>6.8864349456012404</v>
      </c>
      <c r="H17" s="53">
        <f t="shared" si="10"/>
        <v>6.8864349456012413</v>
      </c>
      <c r="I17" s="53">
        <f t="shared" si="10"/>
        <v>6.8864349456012404</v>
      </c>
      <c r="J17" s="53">
        <f t="shared" si="10"/>
        <v>6.8864349456012413</v>
      </c>
      <c r="K17" s="53">
        <f t="shared" si="10"/>
        <v>6.8864349456012413</v>
      </c>
      <c r="L17" s="53">
        <f t="shared" si="10"/>
        <v>6.8864349456012413</v>
      </c>
      <c r="M17" s="53">
        <f t="shared" si="10"/>
        <v>6.8864349456012413</v>
      </c>
      <c r="N17" s="53">
        <f t="shared" si="10"/>
        <v>6.8864349456012421</v>
      </c>
      <c r="O17" s="53">
        <f t="shared" si="10"/>
        <v>6.8864349456012413</v>
      </c>
      <c r="P17" s="53">
        <f t="shared" si="10"/>
        <v>6.8864349456012421</v>
      </c>
      <c r="Q17" s="53">
        <f t="shared" si="10"/>
        <v>6.8864349456012421</v>
      </c>
      <c r="R17" s="53">
        <f t="shared" ref="R17:S17" si="11">R14/R12*1000</f>
        <v>6.8864349456012421</v>
      </c>
      <c r="S17" s="53">
        <f t="shared" si="11"/>
        <v>6.8864349456012421</v>
      </c>
    </row>
    <row r="18" spans="1:19" x14ac:dyDescent="0.2">
      <c r="A18" s="23" t="s">
        <v>30</v>
      </c>
      <c r="B18" s="22" t="s">
        <v>29</v>
      </c>
      <c r="C18" s="53">
        <f t="shared" ref="C18:D18" si="12">C15/C12*1000</f>
        <v>4.6330463304633041</v>
      </c>
      <c r="D18" s="53">
        <f t="shared" si="12"/>
        <v>5.6639908724175871</v>
      </c>
      <c r="E18" s="53">
        <f t="shared" ref="E18:Q18" si="13">E15/E12*1000</f>
        <v>5.663990872417588</v>
      </c>
      <c r="F18" s="53">
        <f t="shared" si="13"/>
        <v>5.663990872417588</v>
      </c>
      <c r="G18" s="53">
        <f t="shared" si="13"/>
        <v>5.663990872417588</v>
      </c>
      <c r="H18" s="53">
        <f t="shared" si="13"/>
        <v>5.6639908724175871</v>
      </c>
      <c r="I18" s="53">
        <f t="shared" si="13"/>
        <v>5.6639908724175889</v>
      </c>
      <c r="J18" s="53">
        <f t="shared" si="13"/>
        <v>5.6639908724175863</v>
      </c>
      <c r="K18" s="53">
        <f t="shared" si="13"/>
        <v>5.6639908724175889</v>
      </c>
      <c r="L18" s="53">
        <f t="shared" si="13"/>
        <v>5.6639908724175863</v>
      </c>
      <c r="M18" s="53">
        <f t="shared" si="13"/>
        <v>5.6639908724175898</v>
      </c>
      <c r="N18" s="53">
        <f t="shared" si="13"/>
        <v>5.6639908724175863</v>
      </c>
      <c r="O18" s="53">
        <f t="shared" si="13"/>
        <v>5.6639908724175898</v>
      </c>
      <c r="P18" s="53">
        <f t="shared" si="13"/>
        <v>5.6639908724175863</v>
      </c>
      <c r="Q18" s="53">
        <f t="shared" si="13"/>
        <v>5.6639908724175907</v>
      </c>
      <c r="R18" s="53">
        <f t="shared" ref="R18:S18" si="14">R15/R12*1000</f>
        <v>5.6639908724175863</v>
      </c>
      <c r="S18" s="53">
        <f t="shared" si="14"/>
        <v>5.6639908724175907</v>
      </c>
    </row>
    <row r="19" spans="1:19" x14ac:dyDescent="0.2">
      <c r="A19" s="23" t="s">
        <v>31</v>
      </c>
      <c r="B19" s="22" t="s">
        <v>29</v>
      </c>
      <c r="C19" s="53">
        <f t="shared" ref="C19:D19" si="15">C16/C12*1000</f>
        <v>4.1820418204182035</v>
      </c>
      <c r="D19" s="53">
        <f t="shared" si="15"/>
        <v>1.2224440731836519</v>
      </c>
      <c r="E19" s="53">
        <f t="shared" ref="E19:Q19" si="16">E16/E12*1000</f>
        <v>1.2224440731836512</v>
      </c>
      <c r="F19" s="53">
        <f t="shared" si="16"/>
        <v>1.2224440731836519</v>
      </c>
      <c r="G19" s="53">
        <f t="shared" si="16"/>
        <v>1.2224440731836523</v>
      </c>
      <c r="H19" s="53">
        <f t="shared" si="16"/>
        <v>1.2224440731836541</v>
      </c>
      <c r="I19" s="53">
        <f t="shared" si="16"/>
        <v>1.2224440731836521</v>
      </c>
      <c r="J19" s="53">
        <f t="shared" si="16"/>
        <v>1.2224440731836548</v>
      </c>
      <c r="K19" s="53">
        <f t="shared" si="16"/>
        <v>1.2224440731836521</v>
      </c>
      <c r="L19" s="53">
        <f t="shared" si="16"/>
        <v>1.222444073183655</v>
      </c>
      <c r="M19" s="53">
        <f t="shared" si="16"/>
        <v>1.2224440731836514</v>
      </c>
      <c r="N19" s="53">
        <f t="shared" si="16"/>
        <v>1.2224440731836552</v>
      </c>
      <c r="O19" s="53">
        <f t="shared" si="16"/>
        <v>1.2224440731836517</v>
      </c>
      <c r="P19" s="53">
        <f t="shared" si="16"/>
        <v>1.2224440731836566</v>
      </c>
      <c r="Q19" s="53">
        <f t="shared" si="16"/>
        <v>1.2224440731836514</v>
      </c>
      <c r="R19" s="53">
        <f t="shared" ref="R19:S19" si="17">R16/R12*1000</f>
        <v>1.2224440731836559</v>
      </c>
      <c r="S19" s="53">
        <f t="shared" si="17"/>
        <v>1.2224440731836517</v>
      </c>
    </row>
    <row r="20" spans="1:19" x14ac:dyDescent="0.2">
      <c r="A20" s="21" t="s">
        <v>32</v>
      </c>
      <c r="B20" s="22"/>
      <c r="C20" s="57"/>
      <c r="D20" s="35"/>
      <c r="E20" s="56"/>
      <c r="F20" s="58"/>
      <c r="G20" s="59"/>
      <c r="H20" s="58"/>
      <c r="I20" s="59"/>
      <c r="J20" s="58"/>
      <c r="K20" s="59"/>
      <c r="L20" s="58"/>
      <c r="M20" s="59"/>
      <c r="N20" s="60"/>
      <c r="O20" s="60"/>
      <c r="P20" s="60"/>
      <c r="Q20" s="60"/>
      <c r="R20" s="60"/>
      <c r="S20" s="60"/>
    </row>
    <row r="21" spans="1:19" x14ac:dyDescent="0.2">
      <c r="A21" s="24" t="s">
        <v>33</v>
      </c>
      <c r="B21" s="22" t="s">
        <v>14</v>
      </c>
      <c r="C21" s="61">
        <v>1245</v>
      </c>
      <c r="D21" s="35">
        <v>1072</v>
      </c>
      <c r="E21" s="56">
        <f>D21*102/100</f>
        <v>1093.44</v>
      </c>
      <c r="F21" s="56">
        <f>E21*102/100</f>
        <v>1115.3088</v>
      </c>
      <c r="G21" s="56">
        <f>E21*102/100</f>
        <v>1115.3088</v>
      </c>
      <c r="H21" s="56">
        <f t="shared" ref="H21" si="18">G21*102/100</f>
        <v>1137.6149760000001</v>
      </c>
      <c r="I21" s="56">
        <f t="shared" ref="I21" si="19">G21*102/100</f>
        <v>1137.6149760000001</v>
      </c>
      <c r="J21" s="56">
        <f t="shared" ref="J21" si="20">I21*102/100</f>
        <v>1160.36727552</v>
      </c>
      <c r="K21" s="56">
        <f t="shared" ref="K21" si="21">I21*102/100</f>
        <v>1160.36727552</v>
      </c>
      <c r="L21" s="56">
        <f t="shared" ref="L21" si="22">K21*102/100</f>
        <v>1183.5746210304001</v>
      </c>
      <c r="M21" s="56">
        <f t="shared" ref="M21" si="23">K21*102/100</f>
        <v>1183.5746210304001</v>
      </c>
      <c r="N21" s="56">
        <f t="shared" ref="N21" si="24">M21*102/100</f>
        <v>1207.2461134510081</v>
      </c>
      <c r="O21" s="56">
        <f t="shared" ref="O21" si="25">M21*102/100</f>
        <v>1207.2461134510081</v>
      </c>
      <c r="P21" s="56">
        <f t="shared" ref="P21" si="26">O21*102/100</f>
        <v>1231.3910357200284</v>
      </c>
      <c r="Q21" s="56">
        <f t="shared" ref="Q21" si="27">O21*102/100</f>
        <v>1231.3910357200284</v>
      </c>
      <c r="R21" s="56">
        <f t="shared" ref="R21" si="28">Q21*102/100</f>
        <v>1256.0188564344289</v>
      </c>
      <c r="S21" s="56">
        <f t="shared" ref="S21" si="29">Q21*102/100</f>
        <v>1256.0188564344289</v>
      </c>
    </row>
    <row r="22" spans="1:19" x14ac:dyDescent="0.2">
      <c r="A22" s="21" t="s">
        <v>34</v>
      </c>
      <c r="B22" s="22"/>
      <c r="C22" s="57"/>
      <c r="D22" s="35"/>
      <c r="E22" s="35"/>
      <c r="F22" s="35"/>
      <c r="G22" s="62"/>
      <c r="H22" s="56"/>
      <c r="I22" s="62"/>
      <c r="J22" s="56"/>
      <c r="K22" s="62"/>
      <c r="L22" s="56"/>
      <c r="M22" s="62"/>
      <c r="N22" s="55"/>
      <c r="O22" s="55"/>
      <c r="P22" s="55"/>
      <c r="Q22" s="55"/>
      <c r="R22" s="55"/>
      <c r="S22" s="55"/>
    </row>
    <row r="23" spans="1:19" x14ac:dyDescent="0.2">
      <c r="A23" s="23" t="s">
        <v>33</v>
      </c>
      <c r="B23" s="22" t="s">
        <v>14</v>
      </c>
      <c r="C23" s="61">
        <v>1196</v>
      </c>
      <c r="D23" s="35">
        <v>1016</v>
      </c>
      <c r="E23" s="56">
        <f>D23*102/100</f>
        <v>1036.32</v>
      </c>
      <c r="F23" s="56">
        <f>E23*102/100</f>
        <v>1057.0463999999999</v>
      </c>
      <c r="G23" s="56">
        <f>E23*102/100</f>
        <v>1057.0463999999999</v>
      </c>
      <c r="H23" s="56">
        <f t="shared" ref="H23" si="30">G23*102/100</f>
        <v>1078.187328</v>
      </c>
      <c r="I23" s="56">
        <f t="shared" ref="I23" si="31">G23*102/100</f>
        <v>1078.187328</v>
      </c>
      <c r="J23" s="56">
        <f t="shared" ref="J23" si="32">I23*102/100</f>
        <v>1099.75107456</v>
      </c>
      <c r="K23" s="56">
        <f t="shared" ref="K23" si="33">I23*102/100</f>
        <v>1099.75107456</v>
      </c>
      <c r="L23" s="56">
        <f t="shared" ref="L23" si="34">K23*102/100</f>
        <v>1121.7460960512001</v>
      </c>
      <c r="M23" s="56">
        <f t="shared" ref="M23" si="35">K23*102/100</f>
        <v>1121.7460960512001</v>
      </c>
      <c r="N23" s="56">
        <f t="shared" ref="N23" si="36">M23*102/100</f>
        <v>1144.181017972224</v>
      </c>
      <c r="O23" s="56">
        <f t="shared" ref="O23" si="37">M23*102/100</f>
        <v>1144.181017972224</v>
      </c>
      <c r="P23" s="56">
        <f t="shared" ref="P23" si="38">O23*102/100</f>
        <v>1167.0646383316684</v>
      </c>
      <c r="Q23" s="56">
        <f t="shared" ref="Q23" si="39">O23*102/100</f>
        <v>1167.0646383316684</v>
      </c>
      <c r="R23" s="56">
        <f t="shared" ref="R23" si="40">Q23*102/100</f>
        <v>1190.4059310983018</v>
      </c>
      <c r="S23" s="56">
        <f t="shared" ref="S23" si="41">Q23*102/100</f>
        <v>1190.4059310983018</v>
      </c>
    </row>
    <row r="24" spans="1:19" x14ac:dyDescent="0.2">
      <c r="A24" s="23" t="s">
        <v>35</v>
      </c>
      <c r="B24" s="22" t="s">
        <v>14</v>
      </c>
      <c r="C24" s="56">
        <f t="shared" ref="C24:D24" si="42">C21-C23</f>
        <v>49</v>
      </c>
      <c r="D24" s="56">
        <f t="shared" si="42"/>
        <v>56</v>
      </c>
      <c r="E24" s="56">
        <f>E21-E23</f>
        <v>57.120000000000118</v>
      </c>
      <c r="F24" s="56">
        <f t="shared" ref="F24:Q24" si="43">F21-F23</f>
        <v>58.262400000000071</v>
      </c>
      <c r="G24" s="56">
        <f t="shared" si="43"/>
        <v>58.262400000000071</v>
      </c>
      <c r="H24" s="56">
        <f t="shared" si="43"/>
        <v>59.42764800000009</v>
      </c>
      <c r="I24" s="56">
        <f t="shared" si="43"/>
        <v>59.42764800000009</v>
      </c>
      <c r="J24" s="56">
        <f>J21-J23</f>
        <v>60.616200960000015</v>
      </c>
      <c r="K24" s="56">
        <f>K21-K23</f>
        <v>60.616200960000015</v>
      </c>
      <c r="L24" s="56">
        <f>L21-L23</f>
        <v>61.828524979199983</v>
      </c>
      <c r="M24" s="56">
        <f t="shared" si="43"/>
        <v>61.828524979199983</v>
      </c>
      <c r="N24" s="56">
        <f t="shared" si="43"/>
        <v>63.065095478784087</v>
      </c>
      <c r="O24" s="56">
        <f t="shared" si="43"/>
        <v>63.065095478784087</v>
      </c>
      <c r="P24" s="56">
        <f t="shared" si="43"/>
        <v>64.326397388359965</v>
      </c>
      <c r="Q24" s="56">
        <f t="shared" si="43"/>
        <v>64.326397388359965</v>
      </c>
      <c r="R24" s="56">
        <f t="shared" ref="R24:S24" si="44">R21-R23</f>
        <v>65.612925336127091</v>
      </c>
      <c r="S24" s="56">
        <f t="shared" si="44"/>
        <v>65.612925336127091</v>
      </c>
    </row>
    <row r="25" spans="1:19" x14ac:dyDescent="0.2">
      <c r="A25" s="110" t="s">
        <v>19</v>
      </c>
      <c r="B25" s="111"/>
      <c r="C25" s="63"/>
      <c r="D25" s="36"/>
      <c r="E25" s="64"/>
      <c r="F25" s="65"/>
      <c r="G25" s="66"/>
      <c r="H25" s="65"/>
      <c r="I25" s="66"/>
      <c r="J25" s="65"/>
      <c r="K25" s="66"/>
      <c r="L25" s="65"/>
      <c r="M25" s="66"/>
      <c r="N25" s="60"/>
      <c r="O25" s="60"/>
      <c r="P25" s="60"/>
      <c r="Q25" s="60"/>
      <c r="R25" s="60"/>
      <c r="S25" s="60"/>
    </row>
    <row r="26" spans="1:19" x14ac:dyDescent="0.2">
      <c r="A26" s="110" t="s">
        <v>8</v>
      </c>
      <c r="B26" s="111"/>
      <c r="C26" s="63"/>
      <c r="D26" s="36"/>
      <c r="E26" s="64"/>
      <c r="F26" s="65"/>
      <c r="G26" s="66"/>
      <c r="H26" s="65"/>
      <c r="I26" s="66"/>
      <c r="J26" s="65"/>
      <c r="K26" s="66"/>
      <c r="L26" s="65"/>
      <c r="M26" s="66"/>
      <c r="N26" s="60"/>
      <c r="O26" s="60"/>
      <c r="P26" s="60"/>
      <c r="Q26" s="60"/>
      <c r="R26" s="60"/>
      <c r="S26" s="60"/>
    </row>
    <row r="27" spans="1:19" ht="35.25" customHeight="1" x14ac:dyDescent="0.2">
      <c r="A27" s="12" t="s">
        <v>21</v>
      </c>
      <c r="B27" s="11" t="s">
        <v>20</v>
      </c>
      <c r="C27" s="67">
        <v>75700</v>
      </c>
      <c r="D27" s="31">
        <v>66200</v>
      </c>
      <c r="E27" s="67">
        <f>D27*E28/100</f>
        <v>71231.199999999997</v>
      </c>
      <c r="F27" s="67">
        <f>E27*F28/100</f>
        <v>75220.147199999992</v>
      </c>
      <c r="G27" s="67">
        <f t="shared" ref="G27:Q27" si="45">F27*G28/100</f>
        <v>79056.374707199982</v>
      </c>
      <c r="H27" s="67">
        <f t="shared" si="45"/>
        <v>82455.798819609583</v>
      </c>
      <c r="I27" s="67">
        <f t="shared" si="45"/>
        <v>85754.030772393962</v>
      </c>
      <c r="J27" s="67">
        <f t="shared" si="45"/>
        <v>89012.683941744937</v>
      </c>
      <c r="K27" s="67">
        <f t="shared" si="45"/>
        <v>93641.343506715668</v>
      </c>
      <c r="L27" s="67">
        <f t="shared" si="45"/>
        <v>97199.714559970846</v>
      </c>
      <c r="M27" s="67">
        <f t="shared" si="45"/>
        <v>102254.09971708932</v>
      </c>
      <c r="N27" s="67">
        <f t="shared" si="45"/>
        <v>106139.75550633873</v>
      </c>
      <c r="O27" s="67">
        <f t="shared" si="45"/>
        <v>111659.02279266834</v>
      </c>
      <c r="P27" s="67">
        <f t="shared" si="45"/>
        <v>115902.06565878974</v>
      </c>
      <c r="Q27" s="67">
        <f t="shared" si="45"/>
        <v>121928.9730730468</v>
      </c>
      <c r="R27" s="67">
        <f t="shared" ref="R27" si="46">Q27*R28/100</f>
        <v>126562.27404982258</v>
      </c>
      <c r="S27" s="67">
        <f t="shared" ref="S27" si="47">R27*S28/100</f>
        <v>133143.51230041333</v>
      </c>
    </row>
    <row r="28" spans="1:19" ht="38.25" x14ac:dyDescent="0.2">
      <c r="A28" s="12" t="s">
        <v>22</v>
      </c>
      <c r="B28" s="11" t="s">
        <v>7</v>
      </c>
      <c r="C28" s="68">
        <v>97</v>
      </c>
      <c r="D28" s="69">
        <f>D27/C27*100</f>
        <v>87.45046235138706</v>
      </c>
      <c r="E28" s="69">
        <v>107.6</v>
      </c>
      <c r="F28" s="69">
        <v>105.6</v>
      </c>
      <c r="G28" s="69">
        <v>105.1</v>
      </c>
      <c r="H28" s="69">
        <v>104.3</v>
      </c>
      <c r="I28" s="69">
        <v>104</v>
      </c>
      <c r="J28" s="70">
        <v>103.8</v>
      </c>
      <c r="K28" s="71">
        <v>105.2</v>
      </c>
      <c r="L28" s="69">
        <v>103.8</v>
      </c>
      <c r="M28" s="71">
        <v>105.2</v>
      </c>
      <c r="N28" s="72">
        <v>103.8</v>
      </c>
      <c r="O28" s="72">
        <v>105.2</v>
      </c>
      <c r="P28" s="72">
        <v>103.8</v>
      </c>
      <c r="Q28" s="72">
        <v>105.2</v>
      </c>
      <c r="R28" s="72">
        <v>103.8</v>
      </c>
      <c r="S28" s="72">
        <v>105.2</v>
      </c>
    </row>
    <row r="29" spans="1:19" x14ac:dyDescent="0.2">
      <c r="A29" s="112" t="s">
        <v>36</v>
      </c>
      <c r="B29" s="113"/>
      <c r="C29" s="73"/>
      <c r="D29" s="37"/>
      <c r="E29" s="47"/>
      <c r="F29" s="74"/>
      <c r="G29" s="75"/>
      <c r="H29" s="74"/>
      <c r="I29" s="75"/>
      <c r="J29" s="74"/>
      <c r="K29" s="75"/>
      <c r="L29" s="74"/>
      <c r="M29" s="75"/>
      <c r="N29" s="76"/>
      <c r="O29" s="76"/>
      <c r="P29" s="76"/>
      <c r="Q29" s="76"/>
      <c r="R29" s="76"/>
      <c r="S29" s="76"/>
    </row>
    <row r="30" spans="1:19" ht="38.25" x14ac:dyDescent="0.2">
      <c r="A30" s="23" t="s">
        <v>57</v>
      </c>
      <c r="B30" s="22" t="s">
        <v>47</v>
      </c>
      <c r="C30" s="67">
        <v>83570.5</v>
      </c>
      <c r="D30" s="31">
        <v>222550.6</v>
      </c>
      <c r="E30" s="77">
        <f>D30*E31/100</f>
        <v>239909.54680000001</v>
      </c>
      <c r="F30" s="77">
        <f>E30*F31/100</f>
        <v>258622.4914504</v>
      </c>
      <c r="G30" s="77">
        <f t="shared" ref="G30:Q30" si="48">F30*G31/100</f>
        <v>276726.06585192797</v>
      </c>
      <c r="H30" s="77">
        <f t="shared" si="48"/>
        <v>291392.54734208016</v>
      </c>
      <c r="I30" s="77">
        <f t="shared" si="48"/>
        <v>306253.56725652626</v>
      </c>
      <c r="J30" s="77">
        <f t="shared" si="48"/>
        <v>319728.72421581345</v>
      </c>
      <c r="K30" s="77">
        <f t="shared" si="48"/>
        <v>337313.8040476832</v>
      </c>
      <c r="L30" s="77">
        <f t="shared" si="48"/>
        <v>352155.61142578127</v>
      </c>
      <c r="M30" s="77">
        <f t="shared" si="48"/>
        <v>371524.17005419923</v>
      </c>
      <c r="N30" s="77">
        <f t="shared" si="48"/>
        <v>387871.23353658401</v>
      </c>
      <c r="O30" s="77">
        <f t="shared" si="48"/>
        <v>409204.15138109616</v>
      </c>
      <c r="P30" s="77">
        <f t="shared" si="48"/>
        <v>427209.13404186442</v>
      </c>
      <c r="Q30" s="77">
        <f t="shared" si="48"/>
        <v>450705.63641416701</v>
      </c>
      <c r="R30" s="77">
        <f t="shared" ref="R30" si="49">Q30*R31/100</f>
        <v>470536.68441639037</v>
      </c>
      <c r="S30" s="77">
        <f t="shared" ref="S30" si="50">R30*S31/100</f>
        <v>496416.20205929183</v>
      </c>
    </row>
    <row r="31" spans="1:19" ht="35.25" customHeight="1" x14ac:dyDescent="0.2">
      <c r="A31" s="28" t="s">
        <v>58</v>
      </c>
      <c r="B31" s="22" t="s">
        <v>56</v>
      </c>
      <c r="C31" s="78">
        <v>73.8</v>
      </c>
      <c r="D31" s="31">
        <f>D30/C30*100</f>
        <v>266.30282216810957</v>
      </c>
      <c r="E31" s="31">
        <v>107.8</v>
      </c>
      <c r="F31" s="71">
        <v>107.8</v>
      </c>
      <c r="G31" s="71">
        <v>107</v>
      </c>
      <c r="H31" s="71">
        <v>105.3</v>
      </c>
      <c r="I31" s="71">
        <v>105.1</v>
      </c>
      <c r="J31" s="70">
        <v>104.4</v>
      </c>
      <c r="K31" s="72">
        <v>105.5</v>
      </c>
      <c r="L31" s="70">
        <v>104.4</v>
      </c>
      <c r="M31" s="72">
        <v>105.5</v>
      </c>
      <c r="N31" s="69">
        <v>104.4</v>
      </c>
      <c r="O31" s="69">
        <v>105.5</v>
      </c>
      <c r="P31" s="69">
        <v>104.4</v>
      </c>
      <c r="Q31" s="69">
        <v>105.5</v>
      </c>
      <c r="R31" s="69">
        <v>104.4</v>
      </c>
      <c r="S31" s="69">
        <v>105.5</v>
      </c>
    </row>
    <row r="32" spans="1:19" x14ac:dyDescent="0.2">
      <c r="A32" s="112" t="s">
        <v>37</v>
      </c>
      <c r="B32" s="113"/>
      <c r="C32" s="73"/>
      <c r="D32" s="37"/>
      <c r="E32" s="47"/>
      <c r="F32" s="74"/>
      <c r="G32" s="75"/>
      <c r="H32" s="74"/>
      <c r="I32" s="75"/>
      <c r="J32" s="74"/>
      <c r="K32" s="75"/>
      <c r="L32" s="74"/>
      <c r="M32" s="75"/>
      <c r="N32" s="76"/>
      <c r="O32" s="76"/>
      <c r="P32" s="76"/>
      <c r="Q32" s="76"/>
      <c r="R32" s="76"/>
      <c r="S32" s="76"/>
    </row>
    <row r="33" spans="1:19" ht="51" x14ac:dyDescent="0.2">
      <c r="A33" s="12" t="s">
        <v>10</v>
      </c>
      <c r="B33" s="11" t="s">
        <v>11</v>
      </c>
      <c r="C33" s="79">
        <v>51.7</v>
      </c>
      <c r="D33" s="79">
        <v>58</v>
      </c>
      <c r="E33" s="80">
        <v>58</v>
      </c>
      <c r="F33" s="80">
        <f>E33*104/100</f>
        <v>60.32</v>
      </c>
      <c r="G33" s="80">
        <f t="shared" ref="G33:S33" si="51">E33*104/100</f>
        <v>60.32</v>
      </c>
      <c r="H33" s="80">
        <f t="shared" si="51"/>
        <v>62.732799999999997</v>
      </c>
      <c r="I33" s="80">
        <f t="shared" si="51"/>
        <v>62.732799999999997</v>
      </c>
      <c r="J33" s="80">
        <f t="shared" si="51"/>
        <v>65.242111999999992</v>
      </c>
      <c r="K33" s="80">
        <f t="shared" si="51"/>
        <v>65.242111999999992</v>
      </c>
      <c r="L33" s="80">
        <f t="shared" si="51"/>
        <v>67.85179647999999</v>
      </c>
      <c r="M33" s="80">
        <f t="shared" si="51"/>
        <v>67.85179647999999</v>
      </c>
      <c r="N33" s="80">
        <f t="shared" si="51"/>
        <v>70.565868339199994</v>
      </c>
      <c r="O33" s="80">
        <f t="shared" si="51"/>
        <v>70.565868339199994</v>
      </c>
      <c r="P33" s="80">
        <f t="shared" si="51"/>
        <v>73.388503072768003</v>
      </c>
      <c r="Q33" s="80">
        <f t="shared" si="51"/>
        <v>73.388503072768003</v>
      </c>
      <c r="R33" s="80">
        <f t="shared" si="51"/>
        <v>76.324043195678726</v>
      </c>
      <c r="S33" s="80">
        <f t="shared" si="51"/>
        <v>76.324043195678726</v>
      </c>
    </row>
    <row r="34" spans="1:19" x14ac:dyDescent="0.2">
      <c r="A34" s="112" t="s">
        <v>12</v>
      </c>
      <c r="B34" s="113"/>
      <c r="C34" s="73"/>
      <c r="D34" s="37"/>
      <c r="E34" s="47"/>
      <c r="F34" s="74"/>
      <c r="G34" s="75"/>
      <c r="H34" s="74"/>
      <c r="I34" s="75"/>
      <c r="J34" s="74"/>
      <c r="K34" s="75"/>
      <c r="L34" s="74"/>
      <c r="M34" s="75"/>
      <c r="N34" s="76"/>
      <c r="O34" s="76"/>
      <c r="P34" s="76"/>
      <c r="Q34" s="76"/>
      <c r="R34" s="76"/>
      <c r="S34" s="76"/>
    </row>
    <row r="35" spans="1:19" x14ac:dyDescent="0.2">
      <c r="A35" s="112" t="s">
        <v>13</v>
      </c>
      <c r="B35" s="113"/>
      <c r="C35" s="76"/>
      <c r="D35" s="32"/>
      <c r="E35" s="32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</row>
    <row r="36" spans="1:19" ht="39" customHeight="1" x14ac:dyDescent="0.2">
      <c r="A36" s="39" t="s">
        <v>68</v>
      </c>
      <c r="B36" s="38" t="s">
        <v>23</v>
      </c>
      <c r="C36" s="81">
        <v>139</v>
      </c>
      <c r="D36" s="81">
        <v>134</v>
      </c>
      <c r="E36" s="82">
        <v>139</v>
      </c>
      <c r="F36" s="83">
        <f>E36*106/100</f>
        <v>147.34</v>
      </c>
      <c r="G36" s="83">
        <f t="shared" ref="G36:S36" si="52">E36*106/100</f>
        <v>147.34</v>
      </c>
      <c r="H36" s="83">
        <f t="shared" si="52"/>
        <v>156.18040000000002</v>
      </c>
      <c r="I36" s="83">
        <f t="shared" si="52"/>
        <v>156.18040000000002</v>
      </c>
      <c r="J36" s="83">
        <f t="shared" si="52"/>
        <v>165.55122400000005</v>
      </c>
      <c r="K36" s="83">
        <f t="shared" si="52"/>
        <v>165.55122400000005</v>
      </c>
      <c r="L36" s="83">
        <f t="shared" si="52"/>
        <v>175.48429744000003</v>
      </c>
      <c r="M36" s="83">
        <f t="shared" si="52"/>
        <v>175.48429744000003</v>
      </c>
      <c r="N36" s="83">
        <f t="shared" si="52"/>
        <v>186.01335528640004</v>
      </c>
      <c r="O36" s="83">
        <f t="shared" si="52"/>
        <v>186.01335528640004</v>
      </c>
      <c r="P36" s="83">
        <f t="shared" si="52"/>
        <v>197.17415660358404</v>
      </c>
      <c r="Q36" s="83">
        <f t="shared" si="52"/>
        <v>197.17415660358404</v>
      </c>
      <c r="R36" s="83">
        <f t="shared" si="52"/>
        <v>209.00460599979908</v>
      </c>
      <c r="S36" s="83">
        <f t="shared" si="52"/>
        <v>209.00460599979908</v>
      </c>
    </row>
    <row r="37" spans="1:19" x14ac:dyDescent="0.2">
      <c r="A37" s="124" t="s">
        <v>38</v>
      </c>
      <c r="B37" s="125"/>
      <c r="C37" s="84"/>
      <c r="D37" s="33"/>
      <c r="E37" s="33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</row>
    <row r="38" spans="1:19" ht="16.5" customHeight="1" x14ac:dyDescent="0.2">
      <c r="A38" s="126" t="s">
        <v>39</v>
      </c>
      <c r="B38" s="127"/>
      <c r="C38" s="85"/>
      <c r="D38" s="34"/>
      <c r="E38" s="33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</row>
    <row r="39" spans="1:19" ht="25.5" x14ac:dyDescent="0.2">
      <c r="A39" s="23" t="s">
        <v>59</v>
      </c>
      <c r="B39" s="22" t="s">
        <v>47</v>
      </c>
      <c r="C39" s="51">
        <v>737384.6</v>
      </c>
      <c r="D39" s="31">
        <v>575124</v>
      </c>
      <c r="E39" s="53">
        <v>848871.5</v>
      </c>
      <c r="F39" s="53">
        <v>521601.2</v>
      </c>
      <c r="G39" s="53">
        <v>521601.2</v>
      </c>
      <c r="H39" s="53">
        <v>422487.4</v>
      </c>
      <c r="I39" s="53">
        <v>422487.44</v>
      </c>
      <c r="J39" s="53">
        <f t="shared" ref="J39:S39" si="53">I39*104/100</f>
        <v>439386.9376</v>
      </c>
      <c r="K39" s="53">
        <f t="shared" si="53"/>
        <v>456962.41510399996</v>
      </c>
      <c r="L39" s="53">
        <f t="shared" si="53"/>
        <v>475240.91170815995</v>
      </c>
      <c r="M39" s="53">
        <f t="shared" si="53"/>
        <v>494250.54817648634</v>
      </c>
      <c r="N39" s="53">
        <f t="shared" si="53"/>
        <v>514020.57010354579</v>
      </c>
      <c r="O39" s="53">
        <f t="shared" si="53"/>
        <v>534581.3929076877</v>
      </c>
      <c r="P39" s="53">
        <f t="shared" si="53"/>
        <v>555964.64862399513</v>
      </c>
      <c r="Q39" s="53">
        <f t="shared" si="53"/>
        <v>578203.23456895491</v>
      </c>
      <c r="R39" s="53">
        <f t="shared" si="53"/>
        <v>601331.3639517132</v>
      </c>
      <c r="S39" s="53">
        <f t="shared" si="53"/>
        <v>625384.61850978178</v>
      </c>
    </row>
    <row r="40" spans="1:19" ht="25.5" x14ac:dyDescent="0.2">
      <c r="A40" s="23" t="s">
        <v>60</v>
      </c>
      <c r="B40" s="22" t="s">
        <v>47</v>
      </c>
      <c r="C40" s="51">
        <v>740964.7</v>
      </c>
      <c r="D40" s="31">
        <v>549667.19999999995</v>
      </c>
      <c r="E40" s="53">
        <v>889524.7</v>
      </c>
      <c r="F40" s="53">
        <v>521601.24</v>
      </c>
      <c r="G40" s="53">
        <v>521601.2</v>
      </c>
      <c r="H40" s="53">
        <v>422487.4</v>
      </c>
      <c r="I40" s="53">
        <v>422487.4</v>
      </c>
      <c r="J40" s="53">
        <f t="shared" ref="J40:S40" si="54">I40*104/100</f>
        <v>439386.89600000001</v>
      </c>
      <c r="K40" s="53">
        <f t="shared" si="54"/>
        <v>456962.37183999998</v>
      </c>
      <c r="L40" s="53">
        <f t="shared" si="54"/>
        <v>475240.8667136</v>
      </c>
      <c r="M40" s="53">
        <f t="shared" si="54"/>
        <v>494250.50138214399</v>
      </c>
      <c r="N40" s="53">
        <f t="shared" si="54"/>
        <v>514020.52143742976</v>
      </c>
      <c r="O40" s="53">
        <f t="shared" si="54"/>
        <v>534581.34229492699</v>
      </c>
      <c r="P40" s="53">
        <f t="shared" si="54"/>
        <v>555964.59598672402</v>
      </c>
      <c r="Q40" s="53">
        <f t="shared" si="54"/>
        <v>578203.17982619302</v>
      </c>
      <c r="R40" s="53">
        <f t="shared" si="54"/>
        <v>601331.30701924069</v>
      </c>
      <c r="S40" s="53">
        <f t="shared" si="54"/>
        <v>625384.55930001033</v>
      </c>
    </row>
    <row r="41" spans="1:19" ht="25.5" x14ac:dyDescent="0.2">
      <c r="A41" s="23" t="s">
        <v>61</v>
      </c>
      <c r="B41" s="22" t="s">
        <v>47</v>
      </c>
      <c r="C41" s="53">
        <f t="shared" ref="C41:E41" si="55">C39-C40</f>
        <v>-3580.0999999999767</v>
      </c>
      <c r="D41" s="53">
        <f t="shared" si="55"/>
        <v>25456.800000000047</v>
      </c>
      <c r="E41" s="53">
        <f t="shared" si="55"/>
        <v>-40653.199999999953</v>
      </c>
      <c r="F41" s="53">
        <f t="shared" ref="F41:S41" si="56">F39-F40</f>
        <v>-3.9999999979045242E-2</v>
      </c>
      <c r="G41" s="53">
        <f t="shared" si="56"/>
        <v>0</v>
      </c>
      <c r="H41" s="53">
        <f t="shared" si="56"/>
        <v>0</v>
      </c>
      <c r="I41" s="53">
        <f t="shared" si="56"/>
        <v>3.9999999979045242E-2</v>
      </c>
      <c r="J41" s="53">
        <f t="shared" si="56"/>
        <v>4.1599999996833503E-2</v>
      </c>
      <c r="K41" s="53">
        <f t="shared" si="56"/>
        <v>4.3263999978080392E-2</v>
      </c>
      <c r="L41" s="53">
        <f t="shared" si="56"/>
        <v>4.4994559953920543E-2</v>
      </c>
      <c r="M41" s="53">
        <f t="shared" si="56"/>
        <v>4.6794342342764139E-2</v>
      </c>
      <c r="N41" s="53">
        <f t="shared" si="56"/>
        <v>4.8666116024833173E-2</v>
      </c>
      <c r="O41" s="53">
        <f t="shared" si="56"/>
        <v>5.0612760707736015E-2</v>
      </c>
      <c r="P41" s="53">
        <f t="shared" si="56"/>
        <v>5.2637271117419004E-2</v>
      </c>
      <c r="Q41" s="53">
        <f t="shared" si="56"/>
        <v>5.4742761887609959E-2</v>
      </c>
      <c r="R41" s="53">
        <f t="shared" si="56"/>
        <v>5.6932472507469356E-2</v>
      </c>
      <c r="S41" s="53">
        <f t="shared" si="56"/>
        <v>5.9209771454334259E-2</v>
      </c>
    </row>
    <row r="42" spans="1:19" x14ac:dyDescent="0.2">
      <c r="A42" s="120" t="s">
        <v>40</v>
      </c>
      <c r="B42" s="121"/>
      <c r="C42" s="84"/>
      <c r="D42" s="33"/>
      <c r="E42" s="33"/>
      <c r="F42" s="84"/>
      <c r="G42" s="84"/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4"/>
      <c r="S42" s="84"/>
    </row>
    <row r="43" spans="1:19" x14ac:dyDescent="0.2">
      <c r="A43" s="120" t="s">
        <v>41</v>
      </c>
      <c r="B43" s="121"/>
      <c r="C43" s="84"/>
      <c r="D43" s="33"/>
      <c r="E43" s="33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</row>
    <row r="44" spans="1:19" x14ac:dyDescent="0.2">
      <c r="A44" s="23" t="s">
        <v>42</v>
      </c>
      <c r="B44" s="22" t="s">
        <v>43</v>
      </c>
      <c r="C44" s="31">
        <v>392.8</v>
      </c>
      <c r="D44" s="31">
        <v>407.9</v>
      </c>
      <c r="E44" s="86">
        <v>407.9</v>
      </c>
      <c r="F44" s="31">
        <v>365.5</v>
      </c>
      <c r="G44" s="31">
        <v>365.5</v>
      </c>
      <c r="H44" s="31">
        <v>365.5</v>
      </c>
      <c r="I44" s="31">
        <v>365.5</v>
      </c>
      <c r="J44" s="31">
        <v>365.5</v>
      </c>
      <c r="K44" s="31">
        <v>365.5</v>
      </c>
      <c r="L44" s="31">
        <v>365.5</v>
      </c>
      <c r="M44" s="31">
        <v>365.5</v>
      </c>
      <c r="N44" s="31">
        <v>365.5</v>
      </c>
      <c r="O44" s="31">
        <v>365.5</v>
      </c>
      <c r="P44" s="31">
        <v>363.7</v>
      </c>
      <c r="Q44" s="31">
        <v>363.7</v>
      </c>
      <c r="R44" s="31">
        <v>363.7</v>
      </c>
      <c r="S44" s="31">
        <v>363.7</v>
      </c>
    </row>
    <row r="45" spans="1:19" ht="25.5" x14ac:dyDescent="0.2">
      <c r="A45" s="23" t="s">
        <v>44</v>
      </c>
      <c r="B45" s="22" t="s">
        <v>45</v>
      </c>
      <c r="C45" s="31">
        <v>72.400000000000006</v>
      </c>
      <c r="D45" s="31">
        <v>68.7</v>
      </c>
      <c r="E45" s="86">
        <v>82.4</v>
      </c>
      <c r="F45" s="31">
        <v>66.7</v>
      </c>
      <c r="G45" s="31">
        <v>66.7</v>
      </c>
      <c r="H45" s="31">
        <v>66.7</v>
      </c>
      <c r="I45" s="31">
        <v>66.7</v>
      </c>
      <c r="J45" s="31">
        <v>66.7</v>
      </c>
      <c r="K45" s="31">
        <v>66.7</v>
      </c>
      <c r="L45" s="31">
        <v>66.7</v>
      </c>
      <c r="M45" s="31">
        <v>66.7</v>
      </c>
      <c r="N45" s="31">
        <v>66.7</v>
      </c>
      <c r="O45" s="31">
        <v>66.7</v>
      </c>
      <c r="P45" s="31">
        <v>66.7</v>
      </c>
      <c r="Q45" s="31">
        <v>66.7</v>
      </c>
      <c r="R45" s="31">
        <v>66.7</v>
      </c>
      <c r="S45" s="31">
        <v>66.7</v>
      </c>
    </row>
    <row r="46" spans="1:19" ht="25.5" x14ac:dyDescent="0.2">
      <c r="A46" s="23" t="s">
        <v>46</v>
      </c>
      <c r="B46" s="22" t="s">
        <v>47</v>
      </c>
      <c r="C46" s="84">
        <v>3425.8</v>
      </c>
      <c r="D46" s="31">
        <v>6341</v>
      </c>
      <c r="E46" s="33">
        <v>6233.5</v>
      </c>
      <c r="F46" s="33">
        <f t="shared" ref="F46" si="57">E46*80.3/100</f>
        <v>5005.5005000000001</v>
      </c>
      <c r="G46" s="33">
        <f t="shared" ref="G46" si="58">F46*80.3/100</f>
        <v>4019.4169014999998</v>
      </c>
      <c r="H46" s="33">
        <f t="shared" ref="H46" si="59">G46*80.3/100</f>
        <v>3227.5917719044996</v>
      </c>
      <c r="I46" s="33">
        <f t="shared" ref="I46" si="60">H46*80.3/100</f>
        <v>2591.7561928393129</v>
      </c>
      <c r="J46" s="33">
        <f t="shared" ref="J46" si="61">I46*80.3/100</f>
        <v>2081.1802228499682</v>
      </c>
      <c r="K46" s="33">
        <f t="shared" ref="K46" si="62">J46*80.3/100</f>
        <v>1671.1877189485247</v>
      </c>
      <c r="L46" s="33">
        <f t="shared" ref="L46" si="63">K46*80.3/100</f>
        <v>1341.9637383156653</v>
      </c>
      <c r="M46" s="33">
        <f t="shared" ref="M46:Q46" si="64">L46*80.3/100</f>
        <v>1077.5968818674792</v>
      </c>
      <c r="N46" s="33">
        <f t="shared" si="64"/>
        <v>865.31029613958572</v>
      </c>
      <c r="O46" s="33">
        <f t="shared" si="64"/>
        <v>694.84416780008735</v>
      </c>
      <c r="P46" s="33">
        <f t="shared" si="64"/>
        <v>557.95986674347012</v>
      </c>
      <c r="Q46" s="33">
        <f t="shared" si="64"/>
        <v>448.04177299500645</v>
      </c>
      <c r="R46" s="33">
        <f t="shared" ref="R46" si="65">Q46*80.3/100</f>
        <v>359.77754371499014</v>
      </c>
      <c r="S46" s="33">
        <f t="shared" ref="S46" si="66">R46*80.3/100</f>
        <v>288.90136760313709</v>
      </c>
    </row>
    <row r="47" spans="1:19" ht="38.25" x14ac:dyDescent="0.2">
      <c r="A47" s="25" t="s">
        <v>48</v>
      </c>
      <c r="B47" s="22" t="s">
        <v>47</v>
      </c>
      <c r="C47" s="87">
        <v>32239.1</v>
      </c>
      <c r="D47" s="31">
        <v>31534.3</v>
      </c>
      <c r="E47" s="40">
        <v>29738.6</v>
      </c>
      <c r="F47" s="40">
        <f t="shared" ref="F47:P47" si="67">E47*85.4/100</f>
        <v>25396.7644</v>
      </c>
      <c r="G47" s="40">
        <f t="shared" si="67"/>
        <v>21688.836797600001</v>
      </c>
      <c r="H47" s="40">
        <f t="shared" si="67"/>
        <v>18522.266625150402</v>
      </c>
      <c r="I47" s="40">
        <f t="shared" si="67"/>
        <v>15818.015697878443</v>
      </c>
      <c r="J47" s="40">
        <f t="shared" si="67"/>
        <v>13508.585405988193</v>
      </c>
      <c r="K47" s="40">
        <f t="shared" si="67"/>
        <v>11536.331936713917</v>
      </c>
      <c r="L47" s="40">
        <f t="shared" si="67"/>
        <v>9852.0274739536871</v>
      </c>
      <c r="M47" s="40">
        <f t="shared" si="67"/>
        <v>8413.6314627564498</v>
      </c>
      <c r="N47" s="40">
        <f t="shared" si="67"/>
        <v>7185.241269194009</v>
      </c>
      <c r="O47" s="40">
        <f t="shared" si="67"/>
        <v>6136.196043891684</v>
      </c>
      <c r="P47" s="40">
        <f t="shared" si="67"/>
        <v>5240.3114214834986</v>
      </c>
      <c r="Q47" s="40">
        <f>P47*85.4/100</f>
        <v>4475.2259539469078</v>
      </c>
      <c r="R47" s="40">
        <f t="shared" ref="R47" si="68">Q47*85.4/100</f>
        <v>3821.8429646706591</v>
      </c>
      <c r="S47" s="40">
        <f>R47*85.4/100</f>
        <v>3263.8538918287431</v>
      </c>
    </row>
    <row r="48" spans="1:19" x14ac:dyDescent="0.2">
      <c r="A48" s="106" t="s">
        <v>62</v>
      </c>
      <c r="B48" s="107"/>
      <c r="C48" s="87"/>
      <c r="D48" s="19"/>
      <c r="E48" s="40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</row>
    <row r="49" spans="1:19" x14ac:dyDescent="0.2">
      <c r="A49" s="108" t="s">
        <v>63</v>
      </c>
      <c r="B49" s="109"/>
      <c r="C49" s="87"/>
      <c r="D49" s="19"/>
      <c r="E49" s="40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</row>
    <row r="50" spans="1:19" x14ac:dyDescent="0.2">
      <c r="A50" s="29" t="s">
        <v>64</v>
      </c>
      <c r="B50" s="30" t="s">
        <v>23</v>
      </c>
      <c r="C50" s="88">
        <v>2</v>
      </c>
      <c r="D50" s="88">
        <v>2</v>
      </c>
      <c r="E50" s="40">
        <v>2</v>
      </c>
      <c r="F50" s="54">
        <v>2</v>
      </c>
      <c r="G50" s="54">
        <v>2</v>
      </c>
      <c r="H50" s="54">
        <v>2</v>
      </c>
      <c r="I50" s="54">
        <v>2</v>
      </c>
      <c r="J50" s="54">
        <v>2</v>
      </c>
      <c r="K50" s="54">
        <v>2</v>
      </c>
      <c r="L50" s="54">
        <v>2</v>
      </c>
      <c r="M50" s="54">
        <v>2</v>
      </c>
      <c r="N50" s="54">
        <v>2</v>
      </c>
      <c r="O50" s="54">
        <v>2</v>
      </c>
      <c r="P50" s="54">
        <v>2</v>
      </c>
      <c r="Q50" s="54">
        <v>2</v>
      </c>
      <c r="R50" s="54">
        <v>2</v>
      </c>
      <c r="S50" s="54">
        <v>2</v>
      </c>
    </row>
    <row r="51" spans="1:19" x14ac:dyDescent="0.2">
      <c r="A51" s="122" t="s">
        <v>65</v>
      </c>
      <c r="B51" s="123"/>
      <c r="C51" s="87"/>
      <c r="D51" s="19"/>
      <c r="E51" s="40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</row>
    <row r="52" spans="1:19" x14ac:dyDescent="0.2">
      <c r="A52" s="29" t="s">
        <v>66</v>
      </c>
      <c r="B52" s="30" t="s">
        <v>23</v>
      </c>
      <c r="C52" s="88">
        <v>1</v>
      </c>
      <c r="D52" s="88">
        <v>1</v>
      </c>
      <c r="E52" s="40">
        <v>1</v>
      </c>
      <c r="F52" s="54">
        <v>1</v>
      </c>
      <c r="G52" s="54">
        <v>1</v>
      </c>
      <c r="H52" s="54">
        <v>1</v>
      </c>
      <c r="I52" s="54">
        <v>1</v>
      </c>
      <c r="J52" s="54">
        <v>1</v>
      </c>
      <c r="K52" s="54">
        <v>1</v>
      </c>
      <c r="L52" s="54">
        <v>1</v>
      </c>
      <c r="M52" s="54">
        <v>1</v>
      </c>
      <c r="N52" s="54">
        <v>1</v>
      </c>
      <c r="O52" s="54">
        <v>1</v>
      </c>
      <c r="P52" s="54">
        <v>1</v>
      </c>
      <c r="Q52" s="54">
        <v>1</v>
      </c>
      <c r="R52" s="54">
        <v>1</v>
      </c>
      <c r="S52" s="54">
        <v>1</v>
      </c>
    </row>
    <row r="53" spans="1:19" x14ac:dyDescent="0.2">
      <c r="A53" s="21" t="s">
        <v>49</v>
      </c>
      <c r="B53" s="22"/>
      <c r="C53" s="84"/>
      <c r="D53" s="33"/>
      <c r="E53" s="33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</row>
    <row r="54" spans="1:19" x14ac:dyDescent="0.2">
      <c r="A54" s="21" t="s">
        <v>50</v>
      </c>
      <c r="B54" s="22"/>
      <c r="C54" s="87"/>
      <c r="D54" s="19"/>
      <c r="E54" s="40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</row>
    <row r="55" spans="1:19" ht="38.25" x14ac:dyDescent="0.2">
      <c r="A55" s="26" t="s">
        <v>51</v>
      </c>
      <c r="B55" s="22" t="s">
        <v>14</v>
      </c>
      <c r="C55" s="89">
        <v>2169</v>
      </c>
      <c r="D55" s="49">
        <v>2158</v>
      </c>
      <c r="E55" s="90">
        <v>2148</v>
      </c>
      <c r="F55" s="49">
        <f>E55*102/100</f>
        <v>2190.96</v>
      </c>
      <c r="G55" s="49">
        <f>E55*102/100</f>
        <v>2190.96</v>
      </c>
      <c r="H55" s="49">
        <f>F55*102/100</f>
        <v>2234.7791999999999</v>
      </c>
      <c r="I55" s="49">
        <f>G55*102/100</f>
        <v>2234.7791999999999</v>
      </c>
      <c r="J55" s="49">
        <f t="shared" ref="J55" si="69">I55*102/100</f>
        <v>2279.474784</v>
      </c>
      <c r="K55" s="49">
        <f t="shared" ref="K55:M55" si="70">I55*102/100</f>
        <v>2279.474784</v>
      </c>
      <c r="L55" s="49">
        <f t="shared" si="70"/>
        <v>2325.0642796800003</v>
      </c>
      <c r="M55" s="49">
        <f t="shared" si="70"/>
        <v>2325.0642796800003</v>
      </c>
      <c r="N55" s="49">
        <f t="shared" ref="N55" si="71">M55*102/100</f>
        <v>2371.5655652736004</v>
      </c>
      <c r="O55" s="49">
        <f t="shared" ref="O55:Q55" si="72">M55*102/100</f>
        <v>2371.5655652736004</v>
      </c>
      <c r="P55" s="49">
        <f t="shared" si="72"/>
        <v>2418.9968765790727</v>
      </c>
      <c r="Q55" s="49">
        <f t="shared" si="72"/>
        <v>2418.9968765790727</v>
      </c>
      <c r="R55" s="49">
        <f t="shared" ref="R55" si="73">Q55*102/100</f>
        <v>2467.3768141106543</v>
      </c>
      <c r="S55" s="49">
        <f t="shared" ref="S55" si="74">Q55*102/100</f>
        <v>2467.3768141106543</v>
      </c>
    </row>
    <row r="56" spans="1:19" x14ac:dyDescent="0.2">
      <c r="A56" s="23" t="s">
        <v>52</v>
      </c>
      <c r="B56" s="22" t="s">
        <v>9</v>
      </c>
      <c r="C56" s="91">
        <v>0.03</v>
      </c>
      <c r="D56" s="48">
        <v>0.04</v>
      </c>
      <c r="E56" s="92">
        <v>0.03</v>
      </c>
      <c r="F56" s="92">
        <v>0.03</v>
      </c>
      <c r="G56" s="92">
        <v>0.03</v>
      </c>
      <c r="H56" s="92">
        <v>0.03</v>
      </c>
      <c r="I56" s="92">
        <v>0.03</v>
      </c>
      <c r="J56" s="92">
        <v>0.03</v>
      </c>
      <c r="K56" s="92">
        <v>0.03</v>
      </c>
      <c r="L56" s="92">
        <v>0.03</v>
      </c>
      <c r="M56" s="92">
        <v>0.03</v>
      </c>
      <c r="N56" s="92">
        <v>0.03</v>
      </c>
      <c r="O56" s="92">
        <v>0.03</v>
      </c>
      <c r="P56" s="92">
        <v>0.03</v>
      </c>
      <c r="Q56" s="92">
        <v>0.03</v>
      </c>
      <c r="R56" s="92">
        <v>0.03</v>
      </c>
      <c r="S56" s="92">
        <v>0.03</v>
      </c>
    </row>
    <row r="57" spans="1:19" ht="39" customHeight="1" x14ac:dyDescent="0.2">
      <c r="A57" s="23" t="s">
        <v>53</v>
      </c>
      <c r="B57" s="22" t="s">
        <v>14</v>
      </c>
      <c r="C57" s="89">
        <v>11</v>
      </c>
      <c r="D57" s="49">
        <v>5</v>
      </c>
      <c r="E57" s="62">
        <v>5</v>
      </c>
      <c r="F57" s="62">
        <v>7</v>
      </c>
      <c r="G57" s="62">
        <v>7</v>
      </c>
      <c r="H57" s="62">
        <v>7</v>
      </c>
      <c r="I57" s="62">
        <v>7</v>
      </c>
      <c r="J57" s="62">
        <v>7</v>
      </c>
      <c r="K57" s="62">
        <v>7</v>
      </c>
      <c r="L57" s="62">
        <v>7</v>
      </c>
      <c r="M57" s="62">
        <v>7</v>
      </c>
      <c r="N57" s="62">
        <v>7</v>
      </c>
      <c r="O57" s="62">
        <v>7</v>
      </c>
      <c r="P57" s="62">
        <v>7</v>
      </c>
      <c r="Q57" s="62">
        <v>7</v>
      </c>
      <c r="R57" s="62">
        <v>7</v>
      </c>
      <c r="S57" s="62">
        <v>7</v>
      </c>
    </row>
    <row r="58" spans="1:19" x14ac:dyDescent="0.2">
      <c r="A58" s="106" t="s">
        <v>54</v>
      </c>
      <c r="B58" s="107"/>
      <c r="C58" s="87"/>
      <c r="D58" s="19"/>
      <c r="E58" s="40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</row>
    <row r="59" spans="1:19" x14ac:dyDescent="0.2">
      <c r="A59" s="106" t="s">
        <v>55</v>
      </c>
      <c r="B59" s="107"/>
      <c r="C59" s="84"/>
      <c r="D59" s="33"/>
      <c r="E59" s="33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84"/>
      <c r="S59" s="84"/>
    </row>
    <row r="60" spans="1:19" ht="40.5" customHeight="1" x14ac:dyDescent="0.2">
      <c r="A60" s="27" t="s">
        <v>70</v>
      </c>
      <c r="B60" s="22" t="s">
        <v>69</v>
      </c>
      <c r="C60" s="87">
        <v>97562</v>
      </c>
      <c r="D60" s="31">
        <v>108148</v>
      </c>
      <c r="E60" s="40">
        <v>124250</v>
      </c>
      <c r="F60" s="40">
        <v>132948</v>
      </c>
      <c r="G60" s="40">
        <v>135433</v>
      </c>
      <c r="H60" s="40">
        <v>141589</v>
      </c>
      <c r="I60" s="40">
        <v>146944</v>
      </c>
      <c r="J60" s="40">
        <v>150084</v>
      </c>
      <c r="K60" s="40">
        <v>158700</v>
      </c>
      <c r="L60" s="40">
        <f>J60*108.3/100</f>
        <v>162540.97199999998</v>
      </c>
      <c r="M60" s="40">
        <f>K60*108.1/100</f>
        <v>171554.7</v>
      </c>
      <c r="N60" s="40">
        <f>L60*108.3/100</f>
        <v>176031.87267599997</v>
      </c>
      <c r="O60" s="40">
        <f>M60*108.1/100</f>
        <v>185450.63070000001</v>
      </c>
      <c r="P60" s="40">
        <f>N60*108.3/100</f>
        <v>190642.51810810796</v>
      </c>
      <c r="Q60" s="40">
        <f>O60*108.1/100</f>
        <v>200472.13178669999</v>
      </c>
      <c r="R60" s="40">
        <f>P60*108.3/100</f>
        <v>206465.84711108092</v>
      </c>
      <c r="S60" s="40">
        <f>Q60*108.1/100</f>
        <v>216710.37446142267</v>
      </c>
    </row>
    <row r="61" spans="1:19" ht="28.5" customHeight="1" x14ac:dyDescent="0.2">
      <c r="A61" s="46" t="s">
        <v>71</v>
      </c>
      <c r="B61" s="42" t="s">
        <v>69</v>
      </c>
      <c r="C61" s="33">
        <v>18625</v>
      </c>
      <c r="D61" s="33">
        <v>19649</v>
      </c>
      <c r="E61" s="33">
        <v>20435</v>
      </c>
      <c r="F61" s="93">
        <v>21191</v>
      </c>
      <c r="G61" s="93">
        <v>21252</v>
      </c>
      <c r="H61" s="93">
        <v>22123</v>
      </c>
      <c r="I61" s="93">
        <v>22102</v>
      </c>
      <c r="J61" s="93">
        <v>23318</v>
      </c>
      <c r="K61" s="93">
        <v>22986</v>
      </c>
      <c r="L61" s="93">
        <f t="shared" ref="L61:S61" si="75">J61*104/100</f>
        <v>24250.720000000001</v>
      </c>
      <c r="M61" s="93">
        <f t="shared" si="75"/>
        <v>23905.439999999999</v>
      </c>
      <c r="N61" s="93">
        <f t="shared" si="75"/>
        <v>25220.748799999998</v>
      </c>
      <c r="O61" s="93">
        <f t="shared" si="75"/>
        <v>24861.657599999999</v>
      </c>
      <c r="P61" s="93">
        <f t="shared" si="75"/>
        <v>26229.578751999998</v>
      </c>
      <c r="Q61" s="93">
        <f t="shared" si="75"/>
        <v>25856.123904</v>
      </c>
      <c r="R61" s="93">
        <f t="shared" si="75"/>
        <v>27278.761902079998</v>
      </c>
      <c r="S61" s="93">
        <f t="shared" si="75"/>
        <v>26890.368860160001</v>
      </c>
    </row>
    <row r="63" spans="1:19" x14ac:dyDescent="0.2">
      <c r="E63" s="15"/>
      <c r="F63" s="13"/>
      <c r="G63" s="96"/>
      <c r="H63" s="13"/>
      <c r="I63" s="96"/>
      <c r="J63" s="13"/>
    </row>
  </sheetData>
  <mergeCells count="35">
    <mergeCell ref="A59:B59"/>
    <mergeCell ref="A42:B42"/>
    <mergeCell ref="A43:B43"/>
    <mergeCell ref="A58:B58"/>
    <mergeCell ref="A34:B34"/>
    <mergeCell ref="A51:B51"/>
    <mergeCell ref="A37:B37"/>
    <mergeCell ref="A38:B38"/>
    <mergeCell ref="D9:D10"/>
    <mergeCell ref="N1:Q1"/>
    <mergeCell ref="N2:Q2"/>
    <mergeCell ref="N3:Q3"/>
    <mergeCell ref="N4:Q4"/>
    <mergeCell ref="M5:P5"/>
    <mergeCell ref="A11:B11"/>
    <mergeCell ref="A25:B25"/>
    <mergeCell ref="A8:A10"/>
    <mergeCell ref="B8:B10"/>
    <mergeCell ref="C9:C10"/>
    <mergeCell ref="R9:S9"/>
    <mergeCell ref="F8:S8"/>
    <mergeCell ref="B6:N6"/>
    <mergeCell ref="A48:B48"/>
    <mergeCell ref="A49:B49"/>
    <mergeCell ref="P9:Q9"/>
    <mergeCell ref="F9:G9"/>
    <mergeCell ref="H9:I9"/>
    <mergeCell ref="J9:K9"/>
    <mergeCell ref="L9:M9"/>
    <mergeCell ref="N9:O9"/>
    <mergeCell ref="A26:B26"/>
    <mergeCell ref="A29:B29"/>
    <mergeCell ref="A35:B35"/>
    <mergeCell ref="A32:B32"/>
    <mergeCell ref="E9:E10"/>
  </mergeCells>
  <printOptions horizontalCentered="1"/>
  <pageMargins left="0.54" right="0.26" top="0.54" bottom="0.75" header="0.3" footer="0.3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проект сокращен. (2)</vt:lpstr>
      <vt:lpstr>'проект сокращен. (2)'!Заголовки_для_печати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Танская Диляра Нугмановна</dc:creator>
  <cp:lastModifiedBy>Лякина Елена Васильевна</cp:lastModifiedBy>
  <cp:lastPrinted>2024-10-25T11:18:11Z</cp:lastPrinted>
  <dcterms:created xsi:type="dcterms:W3CDTF">2016-09-19T03:48:55Z</dcterms:created>
  <dcterms:modified xsi:type="dcterms:W3CDTF">2024-10-28T05:51:34Z</dcterms:modified>
</cp:coreProperties>
</file>