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admp-serv-ads01\Сетевая\!!Глава\Отдел экономики\МУНИЦИПАЛЬНЫЕ ПРОГРАММЫ\ПРОГРАММЫ НА 2020\8. Имущество\МП\238-п от 10.07.2020 - копия\"/>
    </mc:Choice>
  </mc:AlternateContent>
  <bookViews>
    <workbookView xWindow="0" yWindow="0" windowWidth="28800" windowHeight="12132"/>
  </bookViews>
  <sheets>
    <sheet name="2018" sheetId="1" r:id="rId1"/>
  </sheets>
  <definedNames>
    <definedName name="_xlnm._FilterDatabase" localSheetId="0" hidden="1">'2018'!$A$6:$R$130</definedName>
    <definedName name="Z_24583E6D_89B9_498A_976C_5AD203482A74_.wvu.PrintArea" localSheetId="0" hidden="1">'2018'!$A$1:$Q$105</definedName>
    <definedName name="Z_37320934_34E6_4722_8E92_9F77EAB0AB6C_.wvu.PrintArea" localSheetId="0" hidden="1">'2018'!$A$1:$Q$105</definedName>
    <definedName name="Z_469057AC_3DDA_472C_AA7B_B76ECE8A31ED_.wvu.PrintArea" localSheetId="0" hidden="1">'2018'!$A$1:$Q$105</definedName>
    <definedName name="Z_5A8F0DBE_1BD9_41FF_9CF6_686C098930B2_.wvu.PrintArea" localSheetId="0" hidden="1">'2018'!$A$1:$Q$105</definedName>
    <definedName name="Z_5C46AB69_1E93_463E_95D4_983D6B00B8B3_.wvu.PrintArea" localSheetId="0" hidden="1">'2018'!$A$1:$Q$105</definedName>
    <definedName name="Z_5EA8AD4D_8094_4555_8AE0_D79579B47F9D_.wvu.PrintArea" localSheetId="0" hidden="1">'2018'!$A$1:$Q$105</definedName>
    <definedName name="Z_6557DF1B_A1FD_4066_A0B1_7FD2DCF99760_.wvu.PrintArea" localSheetId="0" hidden="1">'2018'!$A$1:$Q$105</definedName>
    <definedName name="Z_C05F6FFF_1269_4C02_9403_BA19A562A00F_.wvu.PrintArea" localSheetId="0" hidden="1">'2018'!$A$1:$Q$105</definedName>
    <definedName name="Z_D846739F_98AA_4162_A91D_7F60BADD3165_.wvu.PrintArea" localSheetId="0" hidden="1">'2018'!$A$1:$Q$105</definedName>
    <definedName name="Z_E7EECBF4_6533_4B1B_A11E_1CAF8171C831_.wvu.PrintArea" localSheetId="0" hidden="1">'2018'!$A$1:$Q$105</definedName>
    <definedName name="Z_F815E10B_333A_4E46_B2BE_60F93FB6C339_.wvu.PrintArea" localSheetId="0" hidden="1">'2018'!$A$1:$Q$105</definedName>
    <definedName name="_xlnm.Print_Area" localSheetId="0">'2018'!$A$1:$Q$130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68" i="1" l="1"/>
  <c r="G98" i="1"/>
  <c r="G97" i="1"/>
  <c r="G96" i="1"/>
  <c r="G61" i="1" l="1"/>
  <c r="G60" i="1"/>
  <c r="G62" i="1"/>
  <c r="G43" i="1"/>
  <c r="G37" i="1"/>
  <c r="G31" i="1"/>
  <c r="F117" i="1" l="1"/>
  <c r="G92" i="1" l="1"/>
  <c r="G18" i="1"/>
  <c r="G55" i="1"/>
  <c r="G54" i="1"/>
  <c r="G81" i="1" l="1"/>
  <c r="G79" i="1"/>
  <c r="G78" i="1"/>
  <c r="O132" i="1" l="1"/>
  <c r="P132" i="1"/>
  <c r="Q132" i="1"/>
  <c r="F132" i="1"/>
  <c r="H132" i="1"/>
  <c r="J132" i="1"/>
  <c r="K132" i="1"/>
  <c r="L132" i="1"/>
  <c r="M132" i="1"/>
  <c r="N132" i="1"/>
  <c r="I50" i="1"/>
  <c r="I105" i="1" s="1"/>
  <c r="H50" i="1"/>
  <c r="I99" i="1"/>
  <c r="I130" i="1"/>
  <c r="I124" i="1"/>
  <c r="G57" i="1" l="1"/>
  <c r="G76" i="1"/>
  <c r="G52" i="1"/>
  <c r="G87" i="1" l="1"/>
  <c r="G69" i="1"/>
  <c r="F87" i="1" l="1"/>
  <c r="F78" i="1"/>
  <c r="F79" i="1"/>
  <c r="F81" i="1"/>
  <c r="F63" i="1"/>
  <c r="F44" i="1"/>
  <c r="F37" i="1"/>
  <c r="F43" i="1"/>
  <c r="F31" i="1"/>
  <c r="F38" i="1"/>
  <c r="F32" i="1"/>
  <c r="F13" i="1"/>
  <c r="F12" i="1"/>
  <c r="E68" i="1" l="1"/>
  <c r="E69" i="1"/>
  <c r="F68" i="1"/>
  <c r="F92" i="1" l="1"/>
  <c r="F86" i="1"/>
  <c r="F80" i="1"/>
  <c r="F56" i="1" l="1"/>
  <c r="G130" i="1" l="1"/>
  <c r="H130" i="1"/>
  <c r="J130" i="1"/>
  <c r="K130" i="1"/>
  <c r="L130" i="1"/>
  <c r="M130" i="1"/>
  <c r="N130" i="1"/>
  <c r="O130" i="1"/>
  <c r="P130" i="1"/>
  <c r="Q130" i="1"/>
  <c r="G129" i="1"/>
  <c r="H129" i="1"/>
  <c r="I129" i="1"/>
  <c r="J129" i="1"/>
  <c r="K129" i="1"/>
  <c r="L129" i="1"/>
  <c r="M129" i="1"/>
  <c r="N129" i="1"/>
  <c r="O129" i="1"/>
  <c r="P129" i="1"/>
  <c r="Q129" i="1"/>
  <c r="G128" i="1"/>
  <c r="H128" i="1"/>
  <c r="I128" i="1"/>
  <c r="J128" i="1"/>
  <c r="K128" i="1"/>
  <c r="L128" i="1"/>
  <c r="M128" i="1"/>
  <c r="N128" i="1"/>
  <c r="O128" i="1"/>
  <c r="P128" i="1"/>
  <c r="Q128" i="1"/>
  <c r="G127" i="1"/>
  <c r="H127" i="1"/>
  <c r="I127" i="1"/>
  <c r="J127" i="1"/>
  <c r="K127" i="1"/>
  <c r="L127" i="1"/>
  <c r="M127" i="1"/>
  <c r="N127" i="1"/>
  <c r="O127" i="1"/>
  <c r="P127" i="1"/>
  <c r="Q127" i="1"/>
  <c r="F127" i="1"/>
  <c r="G126" i="1"/>
  <c r="H126" i="1"/>
  <c r="I126" i="1"/>
  <c r="J126" i="1"/>
  <c r="K126" i="1"/>
  <c r="L126" i="1"/>
  <c r="M126" i="1"/>
  <c r="N126" i="1"/>
  <c r="O126" i="1"/>
  <c r="P126" i="1"/>
  <c r="Q126" i="1"/>
  <c r="F126" i="1"/>
  <c r="G124" i="1"/>
  <c r="H124" i="1"/>
  <c r="J124" i="1"/>
  <c r="K124" i="1"/>
  <c r="L124" i="1"/>
  <c r="M124" i="1"/>
  <c r="N124" i="1"/>
  <c r="O124" i="1"/>
  <c r="P124" i="1"/>
  <c r="Q124" i="1"/>
  <c r="F124" i="1"/>
  <c r="G123" i="1"/>
  <c r="H123" i="1"/>
  <c r="I123" i="1"/>
  <c r="J123" i="1"/>
  <c r="K123" i="1"/>
  <c r="L123" i="1"/>
  <c r="M123" i="1"/>
  <c r="N123" i="1"/>
  <c r="O123" i="1"/>
  <c r="P123" i="1"/>
  <c r="G122" i="1"/>
  <c r="H122" i="1"/>
  <c r="I122" i="1"/>
  <c r="J122" i="1"/>
  <c r="K122" i="1"/>
  <c r="L122" i="1"/>
  <c r="M122" i="1"/>
  <c r="N122" i="1"/>
  <c r="O122" i="1"/>
  <c r="P122" i="1"/>
  <c r="Q122" i="1"/>
  <c r="G121" i="1"/>
  <c r="H121" i="1"/>
  <c r="I121" i="1"/>
  <c r="J121" i="1"/>
  <c r="K121" i="1"/>
  <c r="L121" i="1"/>
  <c r="M121" i="1"/>
  <c r="N121" i="1"/>
  <c r="O121" i="1"/>
  <c r="P121" i="1"/>
  <c r="Q121" i="1"/>
  <c r="F121" i="1"/>
  <c r="G120" i="1"/>
  <c r="H120" i="1"/>
  <c r="I120" i="1"/>
  <c r="J120" i="1"/>
  <c r="K120" i="1"/>
  <c r="L120" i="1"/>
  <c r="M120" i="1"/>
  <c r="N120" i="1"/>
  <c r="O120" i="1"/>
  <c r="P120" i="1"/>
  <c r="Q120" i="1"/>
  <c r="F120" i="1"/>
  <c r="E120" i="1" l="1"/>
  <c r="F62" i="1" l="1"/>
  <c r="F18" i="1"/>
  <c r="F123" i="1" l="1"/>
  <c r="F129" i="1"/>
  <c r="F99" i="1"/>
  <c r="F130" i="1"/>
  <c r="F98" i="1"/>
  <c r="F88" i="1"/>
  <c r="F14" i="1" l="1"/>
  <c r="F55" i="1" l="1"/>
  <c r="F128" i="1" s="1"/>
  <c r="K50" i="1" l="1"/>
  <c r="G50" i="1"/>
  <c r="J50" i="1"/>
  <c r="L50" i="1"/>
  <c r="M50" i="1"/>
  <c r="N50" i="1"/>
  <c r="O50" i="1"/>
  <c r="P50" i="1"/>
  <c r="Q50" i="1"/>
  <c r="F50" i="1"/>
  <c r="F64" i="1" l="1"/>
  <c r="F49" i="1"/>
  <c r="F27" i="1"/>
  <c r="F33" i="1"/>
  <c r="F39" i="1"/>
  <c r="F24" i="1"/>
  <c r="F25" i="1"/>
  <c r="F105" i="1" s="1"/>
  <c r="F104" i="1" l="1"/>
  <c r="E32" i="1"/>
  <c r="I95" i="1" l="1"/>
  <c r="J95" i="1"/>
  <c r="K95" i="1"/>
  <c r="L95" i="1"/>
  <c r="M95" i="1"/>
  <c r="N95" i="1"/>
  <c r="O95" i="1"/>
  <c r="P95" i="1"/>
  <c r="Q95" i="1"/>
  <c r="I96" i="1"/>
  <c r="J96" i="1"/>
  <c r="K96" i="1"/>
  <c r="L96" i="1"/>
  <c r="M96" i="1"/>
  <c r="N96" i="1"/>
  <c r="O96" i="1"/>
  <c r="P96" i="1"/>
  <c r="Q96" i="1"/>
  <c r="I97" i="1"/>
  <c r="J97" i="1"/>
  <c r="K97" i="1"/>
  <c r="L97" i="1"/>
  <c r="M97" i="1"/>
  <c r="N97" i="1"/>
  <c r="O97" i="1"/>
  <c r="P97" i="1"/>
  <c r="Q97" i="1"/>
  <c r="I98" i="1"/>
  <c r="J98" i="1"/>
  <c r="K98" i="1"/>
  <c r="L98" i="1"/>
  <c r="M98" i="1"/>
  <c r="N98" i="1"/>
  <c r="O98" i="1"/>
  <c r="P98" i="1"/>
  <c r="Q98" i="1"/>
  <c r="J99" i="1"/>
  <c r="K99" i="1"/>
  <c r="L99" i="1"/>
  <c r="M99" i="1"/>
  <c r="N99" i="1"/>
  <c r="O99" i="1"/>
  <c r="P99" i="1"/>
  <c r="Q99" i="1"/>
  <c r="I82" i="1"/>
  <c r="J82" i="1"/>
  <c r="K82" i="1"/>
  <c r="L82" i="1"/>
  <c r="M82" i="1"/>
  <c r="N82" i="1"/>
  <c r="O82" i="1"/>
  <c r="P82" i="1"/>
  <c r="Q82" i="1"/>
  <c r="I88" i="1"/>
  <c r="J88" i="1"/>
  <c r="K88" i="1"/>
  <c r="L88" i="1"/>
  <c r="M88" i="1"/>
  <c r="N88" i="1"/>
  <c r="O88" i="1"/>
  <c r="P88" i="1"/>
  <c r="Q88" i="1"/>
  <c r="N76" i="1"/>
  <c r="M76" i="1"/>
  <c r="L76" i="1"/>
  <c r="P76" i="1"/>
  <c r="J76" i="1"/>
  <c r="I76" i="1"/>
  <c r="K76" i="1"/>
  <c r="O76" i="1"/>
  <c r="Q76" i="1"/>
  <c r="I70" i="1"/>
  <c r="J70" i="1"/>
  <c r="K70" i="1"/>
  <c r="L70" i="1"/>
  <c r="M70" i="1"/>
  <c r="N70" i="1"/>
  <c r="O70" i="1"/>
  <c r="P70" i="1"/>
  <c r="Q70" i="1"/>
  <c r="I64" i="1"/>
  <c r="J64" i="1"/>
  <c r="K64" i="1"/>
  <c r="L64" i="1"/>
  <c r="M64" i="1"/>
  <c r="N64" i="1"/>
  <c r="O64" i="1"/>
  <c r="P64" i="1"/>
  <c r="Q64" i="1"/>
  <c r="I58" i="1"/>
  <c r="J58" i="1"/>
  <c r="K58" i="1"/>
  <c r="L58" i="1"/>
  <c r="M58" i="1"/>
  <c r="N58" i="1"/>
  <c r="O58" i="1"/>
  <c r="P58" i="1"/>
  <c r="P52" i="1"/>
  <c r="O52" i="1"/>
  <c r="N52" i="1"/>
  <c r="M52" i="1"/>
  <c r="L52" i="1"/>
  <c r="K52" i="1"/>
  <c r="J52" i="1"/>
  <c r="I52" i="1"/>
  <c r="I46" i="1"/>
  <c r="J46" i="1"/>
  <c r="K46" i="1"/>
  <c r="L46" i="1"/>
  <c r="M46" i="1"/>
  <c r="N46" i="1"/>
  <c r="O46" i="1"/>
  <c r="P46" i="1"/>
  <c r="Q46" i="1"/>
  <c r="I47" i="1"/>
  <c r="J47" i="1"/>
  <c r="K47" i="1"/>
  <c r="L47" i="1"/>
  <c r="M47" i="1"/>
  <c r="N47" i="1"/>
  <c r="O47" i="1"/>
  <c r="P47" i="1"/>
  <c r="Q47" i="1"/>
  <c r="I48" i="1"/>
  <c r="J48" i="1"/>
  <c r="K48" i="1"/>
  <c r="L48" i="1"/>
  <c r="M48" i="1"/>
  <c r="N48" i="1"/>
  <c r="O48" i="1"/>
  <c r="P48" i="1"/>
  <c r="Q48" i="1"/>
  <c r="I49" i="1"/>
  <c r="J49" i="1"/>
  <c r="K49" i="1"/>
  <c r="L49" i="1"/>
  <c r="M49" i="1"/>
  <c r="N49" i="1"/>
  <c r="O49" i="1"/>
  <c r="P49" i="1"/>
  <c r="I39" i="1"/>
  <c r="J39" i="1"/>
  <c r="K39" i="1"/>
  <c r="L39" i="1"/>
  <c r="M39" i="1"/>
  <c r="N39" i="1"/>
  <c r="O39" i="1"/>
  <c r="P39" i="1"/>
  <c r="Q39" i="1"/>
  <c r="I33" i="1"/>
  <c r="J33" i="1"/>
  <c r="K33" i="1"/>
  <c r="L33" i="1"/>
  <c r="M33" i="1"/>
  <c r="N33" i="1"/>
  <c r="O33" i="1"/>
  <c r="P33" i="1"/>
  <c r="I27" i="1"/>
  <c r="J27" i="1"/>
  <c r="K27" i="1"/>
  <c r="L27" i="1"/>
  <c r="M27" i="1"/>
  <c r="N27" i="1"/>
  <c r="O27" i="1"/>
  <c r="P27" i="1"/>
  <c r="Q27" i="1"/>
  <c r="I8" i="1"/>
  <c r="H98" i="1"/>
  <c r="O45" i="1" l="1"/>
  <c r="K45" i="1"/>
  <c r="L94" i="1"/>
  <c r="N94" i="1"/>
  <c r="J94" i="1"/>
  <c r="Q94" i="1"/>
  <c r="M94" i="1"/>
  <c r="P94" i="1"/>
  <c r="O94" i="1"/>
  <c r="K94" i="1"/>
  <c r="I94" i="1"/>
  <c r="P125" i="1"/>
  <c r="L125" i="1"/>
  <c r="O125" i="1"/>
  <c r="K125" i="1"/>
  <c r="N125" i="1"/>
  <c r="J125" i="1"/>
  <c r="Q125" i="1"/>
  <c r="M125" i="1"/>
  <c r="I125" i="1"/>
  <c r="I132" i="1" s="1"/>
  <c r="P45" i="1"/>
  <c r="L45" i="1"/>
  <c r="N45" i="1"/>
  <c r="J45" i="1"/>
  <c r="M45" i="1"/>
  <c r="I45" i="1"/>
  <c r="P119" i="1"/>
  <c r="O119" i="1"/>
  <c r="N119" i="1"/>
  <c r="M119" i="1"/>
  <c r="L119" i="1"/>
  <c r="K119" i="1"/>
  <c r="J119" i="1"/>
  <c r="I119" i="1"/>
  <c r="F21" i="1"/>
  <c r="E9" i="1"/>
  <c r="G8" i="1"/>
  <c r="H8" i="1"/>
  <c r="J8" i="1"/>
  <c r="K8" i="1"/>
  <c r="L8" i="1"/>
  <c r="M8" i="1"/>
  <c r="N8" i="1"/>
  <c r="O8" i="1"/>
  <c r="P8" i="1"/>
  <c r="F8" i="1"/>
  <c r="E55" i="1" l="1"/>
  <c r="E56" i="1"/>
  <c r="E30" i="1"/>
  <c r="E31" i="1"/>
  <c r="H21" i="1" l="1"/>
  <c r="I21" i="1"/>
  <c r="I101" i="1" s="1"/>
  <c r="J21" i="1"/>
  <c r="J101" i="1" s="1"/>
  <c r="K21" i="1"/>
  <c r="K101" i="1" s="1"/>
  <c r="L21" i="1"/>
  <c r="L101" i="1" s="1"/>
  <c r="M21" i="1"/>
  <c r="M101" i="1" s="1"/>
  <c r="N21" i="1"/>
  <c r="N101" i="1" s="1"/>
  <c r="O21" i="1"/>
  <c r="O101" i="1" s="1"/>
  <c r="P21" i="1"/>
  <c r="P101" i="1" s="1"/>
  <c r="Q21" i="1"/>
  <c r="Q101" i="1" s="1"/>
  <c r="H22" i="1"/>
  <c r="I22" i="1"/>
  <c r="I102" i="1" s="1"/>
  <c r="I115" i="1" s="1"/>
  <c r="J22" i="1"/>
  <c r="J102" i="1" s="1"/>
  <c r="J115" i="1" s="1"/>
  <c r="K22" i="1"/>
  <c r="K102" i="1" s="1"/>
  <c r="K115" i="1" s="1"/>
  <c r="L22" i="1"/>
  <c r="L102" i="1" s="1"/>
  <c r="L115" i="1" s="1"/>
  <c r="M22" i="1"/>
  <c r="M102" i="1" s="1"/>
  <c r="M115" i="1" s="1"/>
  <c r="N22" i="1"/>
  <c r="N102" i="1" s="1"/>
  <c r="N115" i="1" s="1"/>
  <c r="O22" i="1"/>
  <c r="O102" i="1" s="1"/>
  <c r="O115" i="1" s="1"/>
  <c r="P22" i="1"/>
  <c r="P102" i="1" s="1"/>
  <c r="P115" i="1" s="1"/>
  <c r="Q22" i="1"/>
  <c r="Q102" i="1" s="1"/>
  <c r="Q115" i="1" s="1"/>
  <c r="H23" i="1"/>
  <c r="I23" i="1"/>
  <c r="I103" i="1" s="1"/>
  <c r="I116" i="1" s="1"/>
  <c r="J23" i="1"/>
  <c r="J103" i="1" s="1"/>
  <c r="J116" i="1" s="1"/>
  <c r="K23" i="1"/>
  <c r="K103" i="1" s="1"/>
  <c r="K116" i="1" s="1"/>
  <c r="L23" i="1"/>
  <c r="L103" i="1" s="1"/>
  <c r="L116" i="1" s="1"/>
  <c r="M23" i="1"/>
  <c r="M103" i="1" s="1"/>
  <c r="M116" i="1" s="1"/>
  <c r="N23" i="1"/>
  <c r="N103" i="1" s="1"/>
  <c r="N116" i="1" s="1"/>
  <c r="O23" i="1"/>
  <c r="O103" i="1" s="1"/>
  <c r="O116" i="1" s="1"/>
  <c r="P23" i="1"/>
  <c r="P103" i="1" s="1"/>
  <c r="P116" i="1" s="1"/>
  <c r="Q23" i="1"/>
  <c r="Q103" i="1" s="1"/>
  <c r="Q116" i="1" s="1"/>
  <c r="H24" i="1"/>
  <c r="I24" i="1"/>
  <c r="I104" i="1" s="1"/>
  <c r="I117" i="1" s="1"/>
  <c r="J24" i="1"/>
  <c r="J104" i="1" s="1"/>
  <c r="J117" i="1" s="1"/>
  <c r="K24" i="1"/>
  <c r="K104" i="1" s="1"/>
  <c r="K117" i="1" s="1"/>
  <c r="L24" i="1"/>
  <c r="L104" i="1" s="1"/>
  <c r="L117" i="1" s="1"/>
  <c r="M24" i="1"/>
  <c r="M104" i="1" s="1"/>
  <c r="M117" i="1" s="1"/>
  <c r="N24" i="1"/>
  <c r="N104" i="1" s="1"/>
  <c r="N117" i="1" s="1"/>
  <c r="O24" i="1"/>
  <c r="O104" i="1" s="1"/>
  <c r="O117" i="1" s="1"/>
  <c r="P24" i="1"/>
  <c r="P104" i="1" s="1"/>
  <c r="P117" i="1" s="1"/>
  <c r="H25" i="1"/>
  <c r="I25" i="1"/>
  <c r="J25" i="1"/>
  <c r="J105" i="1" s="1"/>
  <c r="K25" i="1"/>
  <c r="K105" i="1" s="1"/>
  <c r="L25" i="1"/>
  <c r="L105" i="1" s="1"/>
  <c r="M25" i="1"/>
  <c r="M105" i="1" s="1"/>
  <c r="N25" i="1"/>
  <c r="N105" i="1" s="1"/>
  <c r="O25" i="1"/>
  <c r="O105" i="1" s="1"/>
  <c r="P25" i="1"/>
  <c r="P105" i="1" s="1"/>
  <c r="Q25" i="1"/>
  <c r="Q105" i="1" s="1"/>
  <c r="G21" i="1"/>
  <c r="I14" i="1"/>
  <c r="J14" i="1"/>
  <c r="K14" i="1"/>
  <c r="L14" i="1"/>
  <c r="M14" i="1"/>
  <c r="N14" i="1"/>
  <c r="O14" i="1"/>
  <c r="P14" i="1"/>
  <c r="Q14" i="1"/>
  <c r="N100" i="1" l="1"/>
  <c r="N114" i="1"/>
  <c r="P20" i="1"/>
  <c r="L20" i="1"/>
  <c r="O100" i="1"/>
  <c r="O114" i="1"/>
  <c r="K100" i="1"/>
  <c r="K114" i="1"/>
  <c r="Q114" i="1"/>
  <c r="M100" i="1"/>
  <c r="M114" i="1"/>
  <c r="I100" i="1"/>
  <c r="I114" i="1"/>
  <c r="J100" i="1"/>
  <c r="J114" i="1"/>
  <c r="P100" i="1"/>
  <c r="P114" i="1"/>
  <c r="L100" i="1"/>
  <c r="L114" i="1"/>
  <c r="Q118" i="1"/>
  <c r="P118" i="1"/>
  <c r="P113" i="1" s="1"/>
  <c r="O118" i="1"/>
  <c r="O113" i="1" s="1"/>
  <c r="O20" i="1"/>
  <c r="N118" i="1"/>
  <c r="N20" i="1"/>
  <c r="M118" i="1"/>
  <c r="M20" i="1"/>
  <c r="L118" i="1"/>
  <c r="K20" i="1"/>
  <c r="K118" i="1"/>
  <c r="J20" i="1"/>
  <c r="J118" i="1"/>
  <c r="I118" i="1"/>
  <c r="I113" i="1" s="1"/>
  <c r="I20" i="1"/>
  <c r="G49" i="1"/>
  <c r="K113" i="1" l="1"/>
  <c r="J113" i="1"/>
  <c r="L113" i="1"/>
  <c r="M113" i="1"/>
  <c r="N113" i="1"/>
  <c r="G25" i="1" l="1"/>
  <c r="G24" i="1"/>
  <c r="G23" i="1"/>
  <c r="F23" i="1"/>
  <c r="G22" i="1"/>
  <c r="F22" i="1"/>
  <c r="E21" i="1"/>
  <c r="E23" i="1" l="1"/>
  <c r="F20" i="1"/>
  <c r="E22" i="1"/>
  <c r="E25" i="1"/>
  <c r="G104" i="1"/>
  <c r="G88" i="1"/>
  <c r="E92" i="1"/>
  <c r="E91" i="1"/>
  <c r="F122" i="1" s="1"/>
  <c r="E90" i="1"/>
  <c r="E89" i="1"/>
  <c r="H88" i="1"/>
  <c r="G20" i="1"/>
  <c r="G14" i="1"/>
  <c r="E18" i="1"/>
  <c r="E17" i="1"/>
  <c r="E16" i="1"/>
  <c r="E15" i="1"/>
  <c r="H14" i="1"/>
  <c r="E88" i="1" l="1"/>
  <c r="G117" i="1"/>
  <c r="E14" i="1"/>
  <c r="G48" i="1" l="1"/>
  <c r="G103" i="1" s="1"/>
  <c r="G82" i="1" l="1"/>
  <c r="F48" i="1" l="1"/>
  <c r="F97" i="1"/>
  <c r="E78" i="1"/>
  <c r="E79" i="1"/>
  <c r="E80" i="1"/>
  <c r="E81" i="1"/>
  <c r="E77" i="1"/>
  <c r="F76" i="1"/>
  <c r="E74" i="1"/>
  <c r="F103" i="1" l="1"/>
  <c r="F116" i="1" s="1"/>
  <c r="F82" i="1"/>
  <c r="H76" i="1"/>
  <c r="F70" i="1"/>
  <c r="E108" i="1"/>
  <c r="E109" i="1"/>
  <c r="E110" i="1"/>
  <c r="E111" i="1"/>
  <c r="E112" i="1"/>
  <c r="G107" i="1"/>
  <c r="H107" i="1"/>
  <c r="F107" i="1"/>
  <c r="G99" i="1"/>
  <c r="H99" i="1"/>
  <c r="H97" i="1"/>
  <c r="H96" i="1"/>
  <c r="F96" i="1"/>
  <c r="G95" i="1"/>
  <c r="H95" i="1"/>
  <c r="F95" i="1"/>
  <c r="E87" i="1"/>
  <c r="E86" i="1"/>
  <c r="E85" i="1"/>
  <c r="E84" i="1"/>
  <c r="E83" i="1"/>
  <c r="H82" i="1"/>
  <c r="E75" i="1"/>
  <c r="E73" i="1"/>
  <c r="E72" i="1"/>
  <c r="E71" i="1"/>
  <c r="G70" i="1"/>
  <c r="H70" i="1"/>
  <c r="E67" i="1"/>
  <c r="E66" i="1"/>
  <c r="E65" i="1"/>
  <c r="G64" i="1"/>
  <c r="F58" i="1"/>
  <c r="E34" i="1"/>
  <c r="E38" i="1"/>
  <c r="E43" i="1"/>
  <c r="E63" i="1"/>
  <c r="E62" i="1"/>
  <c r="E61" i="1"/>
  <c r="E60" i="1"/>
  <c r="E59" i="1"/>
  <c r="G58" i="1"/>
  <c r="H58" i="1"/>
  <c r="Q58" i="1"/>
  <c r="E57" i="1"/>
  <c r="E54" i="1"/>
  <c r="E53" i="1"/>
  <c r="H52" i="1"/>
  <c r="Q52" i="1"/>
  <c r="F52" i="1"/>
  <c r="H49" i="1"/>
  <c r="H104" i="1" s="1"/>
  <c r="H48" i="1"/>
  <c r="G47" i="1"/>
  <c r="H47" i="1"/>
  <c r="F47" i="1"/>
  <c r="G46" i="1"/>
  <c r="H46" i="1"/>
  <c r="F46" i="1"/>
  <c r="F101" i="1" s="1"/>
  <c r="E40" i="1"/>
  <c r="E44" i="1"/>
  <c r="E42" i="1"/>
  <c r="E41" i="1"/>
  <c r="G39" i="1"/>
  <c r="H39" i="1"/>
  <c r="E35" i="1"/>
  <c r="E36" i="1"/>
  <c r="G33" i="1"/>
  <c r="H33" i="1"/>
  <c r="E29" i="1"/>
  <c r="E28" i="1"/>
  <c r="G27" i="1"/>
  <c r="H27" i="1"/>
  <c r="E10" i="1"/>
  <c r="E11" i="1"/>
  <c r="E13" i="1"/>
  <c r="F102" i="1" l="1"/>
  <c r="F115" i="1" s="1"/>
  <c r="F100" i="1"/>
  <c r="F114" i="1"/>
  <c r="E95" i="1"/>
  <c r="E107" i="1"/>
  <c r="E46" i="1"/>
  <c r="E70" i="1"/>
  <c r="E82" i="1"/>
  <c r="E96" i="1"/>
  <c r="E121" i="1"/>
  <c r="E124" i="1"/>
  <c r="E47" i="1"/>
  <c r="G94" i="1"/>
  <c r="E97" i="1"/>
  <c r="E27" i="1"/>
  <c r="G119" i="1"/>
  <c r="F94" i="1"/>
  <c r="E58" i="1"/>
  <c r="E99" i="1"/>
  <c r="E48" i="1"/>
  <c r="E122" i="1"/>
  <c r="F119" i="1"/>
  <c r="E52" i="1"/>
  <c r="E39" i="1"/>
  <c r="H101" i="1"/>
  <c r="F118" i="1" l="1"/>
  <c r="G101" i="1"/>
  <c r="H114" i="1"/>
  <c r="F45" i="1"/>
  <c r="E101" i="1" l="1"/>
  <c r="G114" i="1"/>
  <c r="F125" i="1"/>
  <c r="F113" i="1"/>
  <c r="E106" i="1"/>
  <c r="H45" i="1"/>
  <c r="G45" i="1"/>
  <c r="H105" i="1"/>
  <c r="H103" i="1"/>
  <c r="H102" i="1"/>
  <c r="Q123" i="1"/>
  <c r="Q119" i="1" l="1"/>
  <c r="Q8" i="1"/>
  <c r="E8" i="1" s="1"/>
  <c r="E12" i="1"/>
  <c r="Q24" i="1"/>
  <c r="Q49" i="1"/>
  <c r="Q33" i="1"/>
  <c r="E33" i="1" s="1"/>
  <c r="E37" i="1"/>
  <c r="E114" i="1"/>
  <c r="H64" i="1"/>
  <c r="E64" i="1" s="1"/>
  <c r="E126" i="1"/>
  <c r="H118" i="1"/>
  <c r="H20" i="1"/>
  <c r="H116" i="1"/>
  <c r="G102" i="1"/>
  <c r="H115" i="1"/>
  <c r="E50" i="1"/>
  <c r="G105" i="1"/>
  <c r="G118" i="1" s="1"/>
  <c r="E76" i="1"/>
  <c r="Q104" i="1" l="1"/>
  <c r="Q20" i="1"/>
  <c r="E20" i="1" s="1"/>
  <c r="E24" i="1"/>
  <c r="G100" i="1"/>
  <c r="Q45" i="1"/>
  <c r="E45" i="1" s="1"/>
  <c r="E49" i="1"/>
  <c r="E123" i="1"/>
  <c r="H119" i="1"/>
  <c r="E119" i="1" s="1"/>
  <c r="E98" i="1"/>
  <c r="H94" i="1"/>
  <c r="E94" i="1" s="1"/>
  <c r="H100" i="1"/>
  <c r="G116" i="1"/>
  <c r="E116" i="1" s="1"/>
  <c r="E128" i="1"/>
  <c r="E103" i="1"/>
  <c r="E102" i="1"/>
  <c r="G115" i="1"/>
  <c r="E105" i="1"/>
  <c r="Q117" i="1" l="1"/>
  <c r="Q113" i="1" s="1"/>
  <c r="Q100" i="1"/>
  <c r="E100" i="1" s="1"/>
  <c r="E127" i="1"/>
  <c r="H117" i="1"/>
  <c r="H113" i="1" s="1"/>
  <c r="H125" i="1"/>
  <c r="E115" i="1"/>
  <c r="E104" i="1"/>
  <c r="E118" i="1"/>
  <c r="E130" i="1"/>
  <c r="E129" i="1" l="1"/>
  <c r="G125" i="1"/>
  <c r="G113" i="1"/>
  <c r="E113" i="1" s="1"/>
  <c r="E117" i="1"/>
  <c r="E125" i="1" l="1"/>
  <c r="E132" i="1" s="1"/>
  <c r="G132" i="1"/>
</calcChain>
</file>

<file path=xl/sharedStrings.xml><?xml version="1.0" encoding="utf-8"?>
<sst xmlns="http://schemas.openxmlformats.org/spreadsheetml/2006/main" count="187" uniqueCount="61">
  <si>
    <t>Таблица №2</t>
  </si>
  <si>
    <t xml:space="preserve">Перечень программных  мероприятий </t>
  </si>
  <si>
    <t>№ п/п</t>
  </si>
  <si>
    <t>Мероприятия муниципальной программы</t>
  </si>
  <si>
    <t>Источники финансирования</t>
  </si>
  <si>
    <t xml:space="preserve"> Финансовые затраты на реализацию (тыс. рублей) </t>
  </si>
  <si>
    <t xml:space="preserve">Всего </t>
  </si>
  <si>
    <t>в том числе</t>
  </si>
  <si>
    <t>2019 г.</t>
  </si>
  <si>
    <t>2020 г.</t>
  </si>
  <si>
    <t>Подпрограмма I "Управление земельными ресурсами в городском поселении Пойковский"</t>
  </si>
  <si>
    <t>1.</t>
  </si>
  <si>
    <t>Проведение работ по образованию земельных участков (показатели №1,2)</t>
  </si>
  <si>
    <t>всего</t>
  </si>
  <si>
    <t>бюджет автономного округа</t>
  </si>
  <si>
    <t>бюджет района</t>
  </si>
  <si>
    <t>бюджет городского поселения</t>
  </si>
  <si>
    <t>иные источники</t>
  </si>
  <si>
    <t>Итого по подпрограмме I</t>
  </si>
  <si>
    <t>Подпрограмма II "Формирование эффективной структуры муниципальной собственности и системы управления имуществом муниципального образования городское поселение Пойковский"</t>
  </si>
  <si>
    <t>2.</t>
  </si>
  <si>
    <t>Итого по подпрограмме II</t>
  </si>
  <si>
    <t>Подпрограмма III "Управление муниципальным жилищным фондом в городском поселении Пойковский"</t>
  </si>
  <si>
    <t>МУ «Администрация городского поселения Пойковский» / МКУ «Служба ЖКХ и благоустройства городского поселения Пойковский» отдел ЖКХ и благоустройства</t>
  </si>
  <si>
    <t>3.</t>
  </si>
  <si>
    <t>4.</t>
  </si>
  <si>
    <t>5.</t>
  </si>
  <si>
    <t>Проведение ремонта муниципального жилого фонда (показатель №9)</t>
  </si>
  <si>
    <t>Итого по подпрограмме III</t>
  </si>
  <si>
    <t>Всего по муниципальной программе</t>
  </si>
  <si>
    <t>инвестиции в объекты муниципальной собственности</t>
  </si>
  <si>
    <t>прочие расходы</t>
  </si>
  <si>
    <t>федеральный бюджет</t>
  </si>
  <si>
    <t xml:space="preserve">МУ «Администрация городского поселения Пойковский»  </t>
  </si>
  <si>
    <t xml:space="preserve">МУ «Администрация городского поселения Пойковский» </t>
  </si>
  <si>
    <t xml:space="preserve">Ответственный исполнитель   МУ «Администрация городского поселения Пойковский»  </t>
  </si>
  <si>
    <t xml:space="preserve">Соисполнитель  МКУ «Служба жилищно-коммунального хозяйства и благоустройства городского поселения Пойковский» </t>
  </si>
  <si>
    <t>-</t>
  </si>
  <si>
    <t>6</t>
  </si>
  <si>
    <t>2</t>
  </si>
  <si>
    <t>МУ «Администрация городского поселения Пойковский»  сектор муниципального контроля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</si>
  <si>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</si>
  <si>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</si>
  <si>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</si>
  <si>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</si>
  <si>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</si>
  <si>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</si>
  <si>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</si>
  <si>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</si>
  <si>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</si>
  <si>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</si>
  <si>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Проведение муниципального земельного контроля (показатель 5)</t>
  </si>
  <si>
    <t>Возмещение за жилое помещение (показатель №10)</t>
  </si>
  <si>
    <t>Проведение муниципального жилищного контроля (показатель 5)</t>
  </si>
  <si>
    <t>Ответственный исполнитель / соисполнитель</t>
  </si>
  <si>
    <t>Техническая инвентаризация, паспортизация, постановка на государственный кадастровый учет и государственная регистрация прав на недвижимое имущество, в т.ч. на бесхозяйное имущество (показатели № 3,4,6)</t>
  </si>
  <si>
    <t xml:space="preserve">Владение, пользование и распоряжение имуществом, находящимся в муниципальной собственности
(показатели № 3,4,6)
</t>
  </si>
  <si>
    <t>Содержание муниципального жилого фонда  (показатель № 8,9,10)</t>
  </si>
  <si>
    <t>Снос расселенных многоквартирных домов (показатель № 9,10)</t>
  </si>
  <si>
    <t>Ликвидация опасности проживания в строениях, приспособленных для проживания  (показатель № 7,10)</t>
  </si>
  <si>
    <t>контроль м/у соисполнителями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</si>
</sst>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_-;\-* #,##0.00_-;_-* &quot;-&quot;??_-;_-@_-"/>
    <numFmt numFmtId="165" formatCode="#,##0.00000_ ;\-#,##0.00000\ "/>
    <numFmt numFmtId="166" formatCode="_-* #,##0.00000\ _₽_-;\-* #,##0.0\ _₽_-;_-* &quot;-&quot;?\ _₽_-;_-@_-"/>
    <numFmt numFmtId="167" formatCode="_-* #,##0.00_р_._-;\-* #,##0.00_р_._-;_-* &quot;-&quot;??_р_._-;_-@_-"/>
    <numFmt numFmtId="168" formatCode="_-* #,##0.00000\ _₽_-;\-* #,##0.00000\ _₽_-;_-* &quot;-&quot;?????\ _₽_-;_-@_-"/>
    <numFmt numFmtId="169" formatCode="_-* #,##0.0_р_._-;\-* #,##0.0_р_._-;_-* &quot;-&quot;?_р_._-;_-@_-"/>
    <numFmt numFmtId="170" formatCode="#,##0.00000"/>
    <numFmt numFmtId="171" formatCode="_-* #,##0.00000_-;\-* #,##0.000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3"/>
      <color theme="0"/>
      <name val="Arial"/>
      <family val="2"/>
      <charset val="204"/>
    </font>
    <font>
      <b/>
      <sz val="13"/>
      <color theme="0"/>
      <name val="Arial"/>
      <family val="2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7" fontId="1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90">
    <xf numFmtId="0" fontId="0" fillId="0" borderId="0" xfId="0"/>
    <xf numFmtId="166" fontId="2" fillId="0" borderId="1" xfId="1" applyNumberFormat="1" applyFont="1" applyFill="1" applyBorder="1" applyAlignment="1">
      <alignment horizontal="right" vertical="top"/>
    </xf>
    <xf numFmtId="166" fontId="3" fillId="0" borderId="1" xfId="1" applyNumberFormat="1" applyFont="1" applyFill="1" applyBorder="1" applyAlignment="1">
      <alignment horizontal="right" vertical="top"/>
    </xf>
    <xf numFmtId="0" fontId="3" fillId="0" borderId="1" xfId="0" applyFont="1" applyFill="1" applyBorder="1" applyAlignment="1">
      <alignment vertical="top" wrapText="1"/>
    </xf>
    <xf numFmtId="166" fontId="3" fillId="0" borderId="1" xfId="0" applyNumberFormat="1" applyFont="1" applyFill="1" applyBorder="1" applyAlignment="1">
      <alignment vertical="top"/>
    </xf>
    <xf numFmtId="166" fontId="2" fillId="0" borderId="1" xfId="0" applyNumberFormat="1" applyFont="1" applyFill="1" applyBorder="1" applyAlignment="1">
      <alignment vertical="top"/>
    </xf>
    <xf numFmtId="166" fontId="2" fillId="0" borderId="1" xfId="1" applyNumberFormat="1" applyFont="1" applyFill="1" applyBorder="1" applyAlignment="1">
      <alignment vertical="top"/>
    </xf>
    <xf numFmtId="49" fontId="2" fillId="0" borderId="0" xfId="0" applyNumberFormat="1" applyFont="1" applyFill="1" applyAlignment="1">
      <alignment vertical="top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horizontal="left" vertical="top"/>
    </xf>
    <xf numFmtId="165" fontId="3" fillId="0" borderId="1" xfId="0" applyNumberFormat="1" applyFont="1" applyFill="1" applyBorder="1" applyAlignment="1">
      <alignment horizontal="right" vertical="top"/>
    </xf>
    <xf numFmtId="166" fontId="3" fillId="0" borderId="1" xfId="0" applyNumberFormat="1" applyFont="1" applyFill="1" applyBorder="1" applyAlignment="1">
      <alignment horizontal="right" vertical="top"/>
    </xf>
    <xf numFmtId="166" fontId="2" fillId="0" borderId="1" xfId="0" applyNumberFormat="1" applyFont="1" applyFill="1" applyBorder="1" applyAlignment="1">
      <alignment horizontal="right" vertical="top"/>
    </xf>
    <xf numFmtId="0" fontId="3" fillId="0" borderId="0" xfId="0" applyFont="1" applyFill="1" applyAlignment="1">
      <alignment vertical="top"/>
    </xf>
    <xf numFmtId="168" fontId="3" fillId="0" borderId="0" xfId="0" applyNumberFormat="1" applyFont="1" applyFill="1" applyAlignment="1">
      <alignment vertical="top"/>
    </xf>
    <xf numFmtId="166" fontId="3" fillId="0" borderId="1" xfId="0" applyNumberFormat="1" applyFont="1" applyFill="1" applyBorder="1" applyAlignment="1">
      <alignment horizontal="left" vertical="top" wrapText="1"/>
    </xf>
    <xf numFmtId="169" fontId="3" fillId="0" borderId="1" xfId="0" applyNumberFormat="1" applyFont="1" applyFill="1" applyBorder="1" applyAlignment="1">
      <alignment horizontal="left" vertical="top" wrapText="1"/>
    </xf>
    <xf numFmtId="166" fontId="3" fillId="0" borderId="1" xfId="0" applyNumberFormat="1" applyFont="1" applyFill="1" applyBorder="1" applyAlignment="1">
      <alignment horizontal="left" vertical="top"/>
    </xf>
    <xf numFmtId="166" fontId="2" fillId="0" borderId="1" xfId="0" applyNumberFormat="1" applyFont="1" applyFill="1" applyBorder="1" applyAlignment="1">
      <alignment horizontal="left" vertical="top" wrapText="1"/>
    </xf>
    <xf numFmtId="0" fontId="3" fillId="0" borderId="0" xfId="0" applyNumberFormat="1" applyFont="1" applyFill="1" applyAlignment="1">
      <alignment vertical="top"/>
    </xf>
    <xf numFmtId="166" fontId="3" fillId="0" borderId="1" xfId="1" applyNumberFormat="1" applyFont="1" applyFill="1" applyBorder="1" applyAlignment="1">
      <alignment vertical="top"/>
    </xf>
    <xf numFmtId="166" fontId="2" fillId="0" borderId="1" xfId="0" applyNumberFormat="1" applyFont="1" applyFill="1" applyBorder="1" applyAlignment="1">
      <alignment horizontal="center" vertical="top"/>
    </xf>
    <xf numFmtId="168" fontId="2" fillId="0" borderId="0" xfId="0" applyNumberFormat="1" applyFont="1" applyFill="1" applyAlignment="1">
      <alignment vertical="top"/>
    </xf>
    <xf numFmtId="170" fontId="2" fillId="0" borderId="0" xfId="0" applyNumberFormat="1" applyFont="1" applyFill="1" applyAlignment="1">
      <alignment vertical="top"/>
    </xf>
    <xf numFmtId="170" fontId="3" fillId="0" borderId="0" xfId="0" applyNumberFormat="1" applyFont="1" applyFill="1" applyAlignment="1">
      <alignment vertical="top"/>
    </xf>
    <xf numFmtId="170" fontId="4" fillId="0" borderId="0" xfId="0" applyNumberFormat="1" applyFont="1" applyFill="1" applyAlignment="1">
      <alignment vertical="top"/>
    </xf>
    <xf numFmtId="0" fontId="4" fillId="0" borderId="0" xfId="0" applyFont="1" applyFill="1" applyAlignment="1">
      <alignment vertical="top"/>
    </xf>
    <xf numFmtId="170" fontId="5" fillId="0" borderId="0" xfId="0" applyNumberFormat="1" applyFont="1" applyFill="1" applyAlignment="1">
      <alignment vertical="top"/>
    </xf>
    <xf numFmtId="0" fontId="5" fillId="0" borderId="0" xfId="0" applyFont="1" applyFill="1" applyAlignment="1">
      <alignment vertical="top"/>
    </xf>
    <xf numFmtId="168" fontId="4" fillId="0" borderId="0" xfId="0" applyNumberFormat="1" applyFont="1" applyFill="1" applyAlignment="1">
      <alignment vertical="top"/>
    </xf>
    <xf numFmtId="170" fontId="5" fillId="0" borderId="0" xfId="0" applyNumberFormat="1" applyFont="1" applyFill="1" applyBorder="1" applyAlignment="1">
      <alignment vertical="top"/>
    </xf>
    <xf numFmtId="0" fontId="2" fillId="0" borderId="1" xfId="0" applyFont="1" applyFill="1" applyBorder="1" applyAlignment="1">
      <alignment vertical="top" wrapText="1"/>
    </xf>
    <xf numFmtId="165" fontId="3" fillId="0" borderId="1" xfId="0" applyNumberFormat="1" applyFont="1" applyFill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171" fontId="3" fillId="0" borderId="0" xfId="2" applyNumberFormat="1" applyFont="1" applyFill="1" applyAlignment="1">
      <alignment vertical="top"/>
    </xf>
    <xf numFmtId="171" fontId="2" fillId="0" borderId="0" xfId="2" applyNumberFormat="1" applyFont="1" applyFill="1" applyAlignment="1">
      <alignment vertical="top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/>
    </xf>
    <xf numFmtId="166" fontId="3" fillId="2" borderId="1" xfId="0" applyNumberFormat="1" applyFont="1" applyFill="1" applyBorder="1" applyAlignment="1">
      <alignment horizontal="right" vertical="top"/>
    </xf>
    <xf numFmtId="166" fontId="2" fillId="2" borderId="1" xfId="1" applyNumberFormat="1" applyFont="1" applyFill="1" applyBorder="1" applyAlignment="1">
      <alignment horizontal="right" vertical="top"/>
    </xf>
    <xf numFmtId="166" fontId="2" fillId="2" borderId="1" xfId="0" applyNumberFormat="1" applyFont="1" applyFill="1" applyBorder="1" applyAlignment="1">
      <alignment horizontal="right" vertical="top"/>
    </xf>
    <xf numFmtId="166" fontId="2" fillId="2" borderId="1" xfId="1" applyNumberFormat="1" applyFont="1" applyFill="1" applyBorder="1" applyAlignment="1">
      <alignment horizontal="center" vertical="top"/>
    </xf>
    <xf numFmtId="166" fontId="3" fillId="2" borderId="1" xfId="1" applyNumberFormat="1" applyFont="1" applyFill="1" applyBorder="1" applyAlignment="1">
      <alignment horizontal="right" vertical="top"/>
    </xf>
    <xf numFmtId="166" fontId="3" fillId="2" borderId="1" xfId="0" applyNumberFormat="1" applyFont="1" applyFill="1" applyBorder="1" applyAlignment="1">
      <alignment vertical="top"/>
    </xf>
    <xf numFmtId="166" fontId="2" fillId="2" borderId="1" xfId="1" applyNumberFormat="1" applyFont="1" applyFill="1" applyBorder="1" applyAlignment="1">
      <alignment vertical="top"/>
    </xf>
    <xf numFmtId="166" fontId="2" fillId="2" borderId="1" xfId="0" applyNumberFormat="1" applyFont="1" applyFill="1" applyBorder="1" applyAlignment="1">
      <alignment vertical="top"/>
    </xf>
    <xf numFmtId="166" fontId="3" fillId="2" borderId="1" xfId="1" applyNumberFormat="1" applyFont="1" applyFill="1" applyBorder="1" applyAlignment="1">
      <alignment vertical="top"/>
    </xf>
    <xf numFmtId="166" fontId="2" fillId="2" borderId="1" xfId="0" applyNumberFormat="1" applyFont="1" applyFill="1" applyBorder="1" applyAlignment="1">
      <alignment horizontal="center" vertical="top"/>
    </xf>
    <xf numFmtId="166" fontId="3" fillId="2" borderId="1" xfId="0" applyNumberFormat="1" applyFont="1" applyFill="1" applyBorder="1" applyAlignment="1">
      <alignment horizontal="left" vertical="top" wrapText="1"/>
    </xf>
    <xf numFmtId="169" fontId="3" fillId="2" borderId="1" xfId="0" applyNumberFormat="1" applyFont="1" applyFill="1" applyBorder="1" applyAlignment="1">
      <alignment horizontal="left" vertical="top" wrapText="1"/>
    </xf>
    <xf numFmtId="166" fontId="2" fillId="2" borderId="1" xfId="0" applyNumberFormat="1" applyFont="1" applyFill="1" applyBorder="1" applyAlignment="1">
      <alignment horizontal="left" vertical="top" wrapText="1"/>
    </xf>
    <xf numFmtId="166" fontId="3" fillId="2" borderId="1" xfId="0" applyNumberFormat="1" applyFont="1" applyFill="1" applyBorder="1" applyAlignment="1">
      <alignment horizontal="left" vertical="top"/>
    </xf>
    <xf numFmtId="0" fontId="2" fillId="2" borderId="0" xfId="0" applyFont="1" applyFill="1" applyAlignment="1">
      <alignment vertical="top"/>
    </xf>
    <xf numFmtId="168" fontId="2" fillId="2" borderId="0" xfId="0" applyNumberFormat="1" applyFont="1" applyFill="1" applyAlignment="1">
      <alignment vertical="top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top"/>
    </xf>
    <xf numFmtId="0" fontId="2" fillId="0" borderId="0" xfId="0" applyFont="1" applyFill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/>
    </xf>
  </cellXfs>
  <cellStyles count="3">
    <cellStyle name="Обычный" xfId="0" builtinId="0"/>
    <cellStyle name="Финансовый" xfId="2" builtinId="3"/>
    <cellStyle name="Финансов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35"/>
  <sheetViews>
    <sheetView tabSelected="1" view="pageBreakPreview" zoomScale="40" zoomScaleNormal="70" zoomScaleSheetLayoutView="40" workbookViewId="0">
      <pane xSplit="3" ySplit="5" topLeftCell="D61" activePane="bottomRight" state="frozen"/>
      <selection pane="topRight" activeCell="D1" sqref="D1"/>
      <selection pane="bottomLeft" activeCell="A6" sqref="A6"/>
      <selection pane="bottomRight" activeCell="G102" sqref="G102:G104"/>
    </sheetView>
  </sheetViews>
  <sheetFormatPr defaultColWidth="9.109375" defaultRowHeight="16.8" outlineLevelRow="1" x14ac:dyDescent="0.3"/>
  <cols>
    <col min="1" max="1" width="6.5546875" style="7" customWidth="1"/>
    <col min="2" max="2" width="37" style="8" customWidth="1"/>
    <col min="3" max="3" width="35.33203125" style="9" customWidth="1"/>
    <col min="4" max="4" width="31.109375" style="8" customWidth="1"/>
    <col min="5" max="5" width="23.6640625" style="8" customWidth="1"/>
    <col min="6" max="6" width="22.5546875" style="8" bestFit="1" customWidth="1"/>
    <col min="7" max="7" width="22.5546875" style="54" bestFit="1" customWidth="1"/>
    <col min="8" max="8" width="22.88671875" style="8" customWidth="1"/>
    <col min="9" max="17" width="21" style="8" bestFit="1" customWidth="1"/>
    <col min="18" max="18" width="23.88671875" style="23" customWidth="1"/>
    <col min="19" max="19" width="16.44140625" style="23" bestFit="1" customWidth="1"/>
    <col min="20" max="20" width="19.5546875" style="8" bestFit="1" customWidth="1"/>
    <col min="21" max="16384" width="9.109375" style="8"/>
  </cols>
  <sheetData>
    <row r="1" spans="1:20" x14ac:dyDescent="0.3">
      <c r="G1" s="63" t="s">
        <v>0</v>
      </c>
      <c r="H1" s="63"/>
      <c r="I1" s="63"/>
      <c r="J1" s="63"/>
      <c r="K1" s="63"/>
      <c r="L1" s="63"/>
      <c r="M1" s="63"/>
      <c r="N1" s="63"/>
      <c r="O1" s="63"/>
      <c r="P1" s="63"/>
      <c r="Q1" s="63"/>
    </row>
    <row r="2" spans="1:20" ht="25.5" customHeight="1" x14ac:dyDescent="0.3">
      <c r="A2" s="64" t="s">
        <v>1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</row>
    <row r="3" spans="1:20" ht="16.5" customHeight="1" x14ac:dyDescent="0.3">
      <c r="A3" s="65" t="s">
        <v>2</v>
      </c>
      <c r="B3" s="66" t="s">
        <v>3</v>
      </c>
      <c r="C3" s="66" t="s">
        <v>54</v>
      </c>
      <c r="D3" s="66" t="s">
        <v>4</v>
      </c>
      <c r="E3" s="66" t="s">
        <v>5</v>
      </c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</row>
    <row r="4" spans="1:20" x14ac:dyDescent="0.3">
      <c r="A4" s="65"/>
      <c r="B4" s="66"/>
      <c r="C4" s="66"/>
      <c r="D4" s="66"/>
      <c r="E4" s="67" t="s">
        <v>6</v>
      </c>
      <c r="F4" s="68" t="s">
        <v>8</v>
      </c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</row>
    <row r="5" spans="1:20" ht="24" customHeight="1" x14ac:dyDescent="0.3">
      <c r="A5" s="65"/>
      <c r="B5" s="66"/>
      <c r="C5" s="66"/>
      <c r="D5" s="66"/>
      <c r="E5" s="67"/>
      <c r="F5" s="69"/>
      <c r="G5" s="38" t="s">
        <v>9</v>
      </c>
      <c r="H5" s="35" t="s">
        <v>41</v>
      </c>
      <c r="I5" s="35" t="s">
        <v>42</v>
      </c>
      <c r="J5" s="35" t="s">
        <v>43</v>
      </c>
      <c r="K5" s="35" t="s">
        <v>44</v>
      </c>
      <c r="L5" s="35" t="s">
        <v>45</v>
      </c>
      <c r="M5" s="35" t="s">
        <v>46</v>
      </c>
      <c r="N5" s="35" t="s">
        <v>47</v>
      </c>
      <c r="O5" s="35" t="s">
        <v>48</v>
      </c>
      <c r="P5" s="35" t="s">
        <v>49</v>
      </c>
      <c r="Q5" s="35" t="s">
        <v>50</v>
      </c>
    </row>
    <row r="6" spans="1:20" x14ac:dyDescent="0.3">
      <c r="A6" s="33">
        <v>1</v>
      </c>
      <c r="B6" s="34">
        <v>2</v>
      </c>
      <c r="C6" s="34">
        <v>3</v>
      </c>
      <c r="D6" s="33">
        <v>4</v>
      </c>
      <c r="E6" s="34">
        <v>5</v>
      </c>
      <c r="F6" s="34">
        <v>6</v>
      </c>
      <c r="G6" s="39">
        <v>7</v>
      </c>
      <c r="H6" s="34">
        <v>8</v>
      </c>
      <c r="I6" s="34">
        <v>9</v>
      </c>
      <c r="J6" s="33">
        <v>10</v>
      </c>
      <c r="K6" s="34">
        <v>11</v>
      </c>
      <c r="L6" s="34">
        <v>12</v>
      </c>
      <c r="M6" s="33">
        <v>13</v>
      </c>
      <c r="N6" s="34">
        <v>14</v>
      </c>
      <c r="O6" s="34">
        <v>15</v>
      </c>
      <c r="P6" s="33">
        <v>16</v>
      </c>
      <c r="Q6" s="34">
        <v>17</v>
      </c>
    </row>
    <row r="7" spans="1:20" ht="26.25" customHeight="1" x14ac:dyDescent="0.3">
      <c r="A7" s="62" t="s">
        <v>10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</row>
    <row r="8" spans="1:20" ht="17.25" customHeight="1" outlineLevel="1" x14ac:dyDescent="0.3">
      <c r="A8" s="56" t="s">
        <v>11</v>
      </c>
      <c r="B8" s="57" t="s">
        <v>12</v>
      </c>
      <c r="C8" s="57" t="s">
        <v>33</v>
      </c>
      <c r="D8" s="3" t="s">
        <v>13</v>
      </c>
      <c r="E8" s="10">
        <f>F8+G8+H8+Q8</f>
        <v>2634.9890599999999</v>
      </c>
      <c r="F8" s="11">
        <f>SUM(F9:F13)</f>
        <v>385.98906000000011</v>
      </c>
      <c r="G8" s="40">
        <f t="shared" ref="G8:Q8" si="0">SUM(G9:G13)</f>
        <v>749</v>
      </c>
      <c r="H8" s="11">
        <f t="shared" si="0"/>
        <v>750</v>
      </c>
      <c r="I8" s="11">
        <f>SUM(I9:I13)</f>
        <v>750</v>
      </c>
      <c r="J8" s="11">
        <f t="shared" si="0"/>
        <v>750</v>
      </c>
      <c r="K8" s="11">
        <f t="shared" si="0"/>
        <v>750</v>
      </c>
      <c r="L8" s="11">
        <f t="shared" si="0"/>
        <v>750</v>
      </c>
      <c r="M8" s="11">
        <f t="shared" si="0"/>
        <v>750</v>
      </c>
      <c r="N8" s="11">
        <f t="shared" si="0"/>
        <v>750</v>
      </c>
      <c r="O8" s="11">
        <f t="shared" si="0"/>
        <v>750</v>
      </c>
      <c r="P8" s="11">
        <f t="shared" si="0"/>
        <v>750</v>
      </c>
      <c r="Q8" s="11">
        <f t="shared" si="0"/>
        <v>750</v>
      </c>
    </row>
    <row r="9" spans="1:20" outlineLevel="1" x14ac:dyDescent="0.3">
      <c r="A9" s="56"/>
      <c r="B9" s="57"/>
      <c r="C9" s="57"/>
      <c r="D9" s="31" t="s">
        <v>32</v>
      </c>
      <c r="E9" s="11">
        <f>SUM(F9:Q9)</f>
        <v>0</v>
      </c>
      <c r="F9" s="11">
        <v>0</v>
      </c>
      <c r="G9" s="40">
        <v>0</v>
      </c>
      <c r="H9" s="11">
        <v>0</v>
      </c>
      <c r="I9" s="11">
        <v>0</v>
      </c>
      <c r="J9" s="11">
        <v>0</v>
      </c>
      <c r="K9" s="11">
        <v>0</v>
      </c>
      <c r="L9" s="11">
        <v>0</v>
      </c>
      <c r="M9" s="11">
        <v>0</v>
      </c>
      <c r="N9" s="11">
        <v>0</v>
      </c>
      <c r="O9" s="11">
        <v>0</v>
      </c>
      <c r="P9" s="11">
        <v>0</v>
      </c>
      <c r="Q9" s="11">
        <v>0</v>
      </c>
    </row>
    <row r="10" spans="1:20" ht="33.6" outlineLevel="1" x14ac:dyDescent="0.3">
      <c r="A10" s="56"/>
      <c r="B10" s="57"/>
      <c r="C10" s="57"/>
      <c r="D10" s="31" t="s">
        <v>14</v>
      </c>
      <c r="E10" s="11">
        <f t="shared" ref="E10:E13" si="1">SUM(F10:Q10)</f>
        <v>0</v>
      </c>
      <c r="F10" s="1">
        <v>0</v>
      </c>
      <c r="G10" s="41">
        <v>0</v>
      </c>
      <c r="H10" s="1">
        <v>0</v>
      </c>
      <c r="I10" s="11">
        <v>0</v>
      </c>
      <c r="J10" s="11">
        <v>0</v>
      </c>
      <c r="K10" s="11">
        <v>0</v>
      </c>
      <c r="L10" s="11">
        <v>0</v>
      </c>
      <c r="M10" s="11">
        <v>0</v>
      </c>
      <c r="N10" s="11">
        <v>0</v>
      </c>
      <c r="O10" s="11">
        <v>0</v>
      </c>
      <c r="P10" s="11">
        <v>0</v>
      </c>
      <c r="Q10" s="1">
        <v>0</v>
      </c>
      <c r="R10" s="25"/>
      <c r="S10" s="25"/>
      <c r="T10" s="26"/>
    </row>
    <row r="11" spans="1:20" outlineLevel="1" x14ac:dyDescent="0.3">
      <c r="A11" s="56"/>
      <c r="B11" s="57"/>
      <c r="C11" s="57"/>
      <c r="D11" s="31" t="s">
        <v>15</v>
      </c>
      <c r="E11" s="11">
        <f t="shared" si="1"/>
        <v>0</v>
      </c>
      <c r="F11" s="12">
        <v>0</v>
      </c>
      <c r="G11" s="42">
        <v>0</v>
      </c>
      <c r="H11" s="12">
        <v>0</v>
      </c>
      <c r="I11" s="11">
        <v>0</v>
      </c>
      <c r="J11" s="11">
        <v>0</v>
      </c>
      <c r="K11" s="11">
        <v>0</v>
      </c>
      <c r="L11" s="11">
        <v>0</v>
      </c>
      <c r="M11" s="11">
        <v>0</v>
      </c>
      <c r="N11" s="11">
        <v>0</v>
      </c>
      <c r="O11" s="11">
        <v>0</v>
      </c>
      <c r="P11" s="11">
        <v>0</v>
      </c>
      <c r="Q11" s="12">
        <v>0</v>
      </c>
      <c r="R11" s="25"/>
      <c r="S11" s="25"/>
      <c r="T11" s="26"/>
    </row>
    <row r="12" spans="1:20" ht="33.6" outlineLevel="1" x14ac:dyDescent="0.3">
      <c r="A12" s="56"/>
      <c r="B12" s="57"/>
      <c r="C12" s="57"/>
      <c r="D12" s="31" t="s">
        <v>16</v>
      </c>
      <c r="E12" s="10">
        <f t="shared" si="1"/>
        <v>7314.9890599999999</v>
      </c>
      <c r="F12" s="1">
        <f>658.98949-27.6261-245.37433</f>
        <v>385.98906000000011</v>
      </c>
      <c r="G12" s="41">
        <v>629</v>
      </c>
      <c r="H12" s="1">
        <v>630</v>
      </c>
      <c r="I12" s="12">
        <v>630</v>
      </c>
      <c r="J12" s="12">
        <v>630</v>
      </c>
      <c r="K12" s="12">
        <v>630</v>
      </c>
      <c r="L12" s="12">
        <v>630</v>
      </c>
      <c r="M12" s="12">
        <v>630</v>
      </c>
      <c r="N12" s="12">
        <v>630</v>
      </c>
      <c r="O12" s="12">
        <v>630</v>
      </c>
      <c r="P12" s="12">
        <v>630</v>
      </c>
      <c r="Q12" s="12">
        <v>630</v>
      </c>
      <c r="R12" s="25"/>
      <c r="S12" s="25"/>
      <c r="T12" s="26"/>
    </row>
    <row r="13" spans="1:20" outlineLevel="1" x14ac:dyDescent="0.3">
      <c r="A13" s="56"/>
      <c r="B13" s="57"/>
      <c r="C13" s="57"/>
      <c r="D13" s="31" t="s">
        <v>17</v>
      </c>
      <c r="E13" s="10">
        <f t="shared" si="1"/>
        <v>1320</v>
      </c>
      <c r="F13" s="1">
        <f>120-120</f>
        <v>0</v>
      </c>
      <c r="G13" s="41">
        <v>120</v>
      </c>
      <c r="H13" s="1">
        <v>120</v>
      </c>
      <c r="I13" s="12">
        <v>120</v>
      </c>
      <c r="J13" s="12">
        <v>120</v>
      </c>
      <c r="K13" s="12">
        <v>120</v>
      </c>
      <c r="L13" s="12">
        <v>120</v>
      </c>
      <c r="M13" s="12">
        <v>120</v>
      </c>
      <c r="N13" s="12">
        <v>120</v>
      </c>
      <c r="O13" s="12">
        <v>120</v>
      </c>
      <c r="P13" s="12">
        <v>120</v>
      </c>
      <c r="Q13" s="12">
        <v>120</v>
      </c>
      <c r="R13" s="25"/>
      <c r="S13" s="25"/>
      <c r="T13" s="26"/>
    </row>
    <row r="14" spans="1:20" ht="17.25" customHeight="1" outlineLevel="1" x14ac:dyDescent="0.3">
      <c r="A14" s="56" t="s">
        <v>39</v>
      </c>
      <c r="B14" s="57" t="s">
        <v>51</v>
      </c>
      <c r="C14" s="57" t="s">
        <v>33</v>
      </c>
      <c r="D14" s="3" t="s">
        <v>13</v>
      </c>
      <c r="E14" s="10">
        <f>F14+G14+H14+Q14</f>
        <v>247.5</v>
      </c>
      <c r="F14" s="11">
        <f>SUM(F15:F19)</f>
        <v>47.5</v>
      </c>
      <c r="G14" s="40">
        <f>SUM(G15:G19)</f>
        <v>100</v>
      </c>
      <c r="H14" s="11">
        <f t="shared" ref="H14:Q14" si="2">SUM(H15:H19)</f>
        <v>50</v>
      </c>
      <c r="I14" s="11">
        <f t="shared" si="2"/>
        <v>50</v>
      </c>
      <c r="J14" s="11">
        <f t="shared" si="2"/>
        <v>50</v>
      </c>
      <c r="K14" s="11">
        <f t="shared" si="2"/>
        <v>50</v>
      </c>
      <c r="L14" s="11">
        <f t="shared" si="2"/>
        <v>50</v>
      </c>
      <c r="M14" s="11">
        <f t="shared" si="2"/>
        <v>50</v>
      </c>
      <c r="N14" s="11">
        <f t="shared" si="2"/>
        <v>50</v>
      </c>
      <c r="O14" s="11">
        <f t="shared" si="2"/>
        <v>50</v>
      </c>
      <c r="P14" s="11">
        <f t="shared" si="2"/>
        <v>50</v>
      </c>
      <c r="Q14" s="11">
        <f t="shared" si="2"/>
        <v>50</v>
      </c>
    </row>
    <row r="15" spans="1:20" outlineLevel="1" x14ac:dyDescent="0.3">
      <c r="A15" s="56"/>
      <c r="B15" s="57"/>
      <c r="C15" s="57"/>
      <c r="D15" s="31" t="s">
        <v>32</v>
      </c>
      <c r="E15" s="11">
        <f>SUM(F15:Q15)</f>
        <v>0</v>
      </c>
      <c r="F15" s="11">
        <v>0</v>
      </c>
      <c r="G15" s="40">
        <v>0</v>
      </c>
      <c r="H15" s="11">
        <v>0</v>
      </c>
      <c r="I15" s="11"/>
      <c r="J15" s="11"/>
      <c r="K15" s="11"/>
      <c r="L15" s="11"/>
      <c r="M15" s="11"/>
      <c r="N15" s="11"/>
      <c r="O15" s="11"/>
      <c r="P15" s="11"/>
      <c r="Q15" s="11">
        <v>0</v>
      </c>
    </row>
    <row r="16" spans="1:20" ht="33.6" outlineLevel="1" x14ac:dyDescent="0.3">
      <c r="A16" s="56"/>
      <c r="B16" s="57"/>
      <c r="C16" s="57"/>
      <c r="D16" s="31" t="s">
        <v>14</v>
      </c>
      <c r="E16" s="11">
        <f t="shared" ref="E16:E18" si="3">SUM(F16:Q16)</f>
        <v>0</v>
      </c>
      <c r="F16" s="1">
        <v>0</v>
      </c>
      <c r="G16" s="41">
        <v>0</v>
      </c>
      <c r="H16" s="1">
        <v>0</v>
      </c>
      <c r="I16" s="1"/>
      <c r="J16" s="1"/>
      <c r="K16" s="1"/>
      <c r="L16" s="1"/>
      <c r="M16" s="1"/>
      <c r="N16" s="1"/>
      <c r="O16" s="1"/>
      <c r="P16" s="1"/>
      <c r="Q16" s="1">
        <v>0</v>
      </c>
      <c r="R16" s="25"/>
      <c r="S16" s="25"/>
      <c r="T16" s="26"/>
    </row>
    <row r="17" spans="1:20" outlineLevel="1" x14ac:dyDescent="0.3">
      <c r="A17" s="56"/>
      <c r="B17" s="57"/>
      <c r="C17" s="57"/>
      <c r="D17" s="31" t="s">
        <v>15</v>
      </c>
      <c r="E17" s="11">
        <f t="shared" si="3"/>
        <v>0</v>
      </c>
      <c r="F17" s="12">
        <v>0</v>
      </c>
      <c r="G17" s="42">
        <v>0</v>
      </c>
      <c r="H17" s="12">
        <v>0</v>
      </c>
      <c r="I17" s="12"/>
      <c r="J17" s="12"/>
      <c r="K17" s="12"/>
      <c r="L17" s="12"/>
      <c r="M17" s="12"/>
      <c r="N17" s="12"/>
      <c r="O17" s="12"/>
      <c r="P17" s="12"/>
      <c r="Q17" s="12">
        <v>0</v>
      </c>
      <c r="R17" s="25"/>
      <c r="S17" s="25"/>
      <c r="T17" s="26"/>
    </row>
    <row r="18" spans="1:20" ht="33.6" outlineLevel="1" x14ac:dyDescent="0.3">
      <c r="A18" s="56"/>
      <c r="B18" s="57"/>
      <c r="C18" s="57"/>
      <c r="D18" s="31" t="s">
        <v>16</v>
      </c>
      <c r="E18" s="10">
        <f t="shared" si="3"/>
        <v>647.5</v>
      </c>
      <c r="F18" s="12">
        <f>50-2.5</f>
        <v>47.5</v>
      </c>
      <c r="G18" s="42">
        <f>350-250</f>
        <v>100</v>
      </c>
      <c r="H18" s="12">
        <v>50</v>
      </c>
      <c r="I18" s="12">
        <v>50</v>
      </c>
      <c r="J18" s="12">
        <v>50</v>
      </c>
      <c r="K18" s="12">
        <v>50</v>
      </c>
      <c r="L18" s="12">
        <v>50</v>
      </c>
      <c r="M18" s="12">
        <v>50</v>
      </c>
      <c r="N18" s="12">
        <v>50</v>
      </c>
      <c r="O18" s="12">
        <v>50</v>
      </c>
      <c r="P18" s="12">
        <v>50</v>
      </c>
      <c r="Q18" s="12">
        <v>50</v>
      </c>
      <c r="R18" s="25"/>
      <c r="S18" s="25"/>
      <c r="T18" s="26"/>
    </row>
    <row r="19" spans="1:20" outlineLevel="1" x14ac:dyDescent="0.3">
      <c r="A19" s="56"/>
      <c r="B19" s="57"/>
      <c r="C19" s="57"/>
      <c r="D19" s="31" t="s">
        <v>17</v>
      </c>
      <c r="E19" s="32" t="s">
        <v>37</v>
      </c>
      <c r="F19" s="1">
        <v>0</v>
      </c>
      <c r="G19" s="43">
        <v>0</v>
      </c>
      <c r="H19" s="1">
        <v>0</v>
      </c>
      <c r="I19" s="1"/>
      <c r="J19" s="1"/>
      <c r="K19" s="1"/>
      <c r="L19" s="1"/>
      <c r="M19" s="1"/>
      <c r="N19" s="1"/>
      <c r="O19" s="1"/>
      <c r="P19" s="1"/>
      <c r="Q19" s="1">
        <v>0</v>
      </c>
      <c r="R19" s="25"/>
      <c r="S19" s="25"/>
      <c r="T19" s="26"/>
    </row>
    <row r="20" spans="1:20" s="13" customFormat="1" x14ac:dyDescent="0.3">
      <c r="A20" s="70" t="s">
        <v>18</v>
      </c>
      <c r="B20" s="71"/>
      <c r="C20" s="72"/>
      <c r="D20" s="3" t="s">
        <v>13</v>
      </c>
      <c r="E20" s="11">
        <f>SUM(F20:Q20)</f>
        <v>9282.4890599999999</v>
      </c>
      <c r="F20" s="2">
        <f>SUM(F21:F25)</f>
        <v>433.48906000000011</v>
      </c>
      <c r="G20" s="44">
        <f>SUM(G21:G25)</f>
        <v>849</v>
      </c>
      <c r="H20" s="2">
        <f t="shared" ref="H20:Q20" si="4">SUM(H21:H25)</f>
        <v>800</v>
      </c>
      <c r="I20" s="2">
        <f t="shared" si="4"/>
        <v>800</v>
      </c>
      <c r="J20" s="2">
        <f t="shared" si="4"/>
        <v>800</v>
      </c>
      <c r="K20" s="2">
        <f t="shared" si="4"/>
        <v>800</v>
      </c>
      <c r="L20" s="2">
        <f t="shared" si="4"/>
        <v>800</v>
      </c>
      <c r="M20" s="2">
        <f t="shared" si="4"/>
        <v>800</v>
      </c>
      <c r="N20" s="2">
        <f t="shared" si="4"/>
        <v>800</v>
      </c>
      <c r="O20" s="2">
        <f t="shared" si="4"/>
        <v>800</v>
      </c>
      <c r="P20" s="2">
        <f t="shared" si="4"/>
        <v>800</v>
      </c>
      <c r="Q20" s="2">
        <f t="shared" si="4"/>
        <v>800</v>
      </c>
      <c r="R20" s="27"/>
      <c r="S20" s="27"/>
      <c r="T20" s="28"/>
    </row>
    <row r="21" spans="1:20" outlineLevel="1" x14ac:dyDescent="0.3">
      <c r="A21" s="73"/>
      <c r="B21" s="74"/>
      <c r="C21" s="75"/>
      <c r="D21" s="3" t="s">
        <v>32</v>
      </c>
      <c r="E21" s="11">
        <f t="shared" ref="E21:E25" si="5">SUM(F21:Q21)</f>
        <v>0</v>
      </c>
      <c r="F21" s="11">
        <f>F9+F15</f>
        <v>0</v>
      </c>
      <c r="G21" s="40">
        <f>G9+G15</f>
        <v>0</v>
      </c>
      <c r="H21" s="11">
        <f t="shared" ref="H21:Q21" si="6">H9+H15</f>
        <v>0</v>
      </c>
      <c r="I21" s="11">
        <f t="shared" si="6"/>
        <v>0</v>
      </c>
      <c r="J21" s="11">
        <f t="shared" si="6"/>
        <v>0</v>
      </c>
      <c r="K21" s="11">
        <f t="shared" si="6"/>
        <v>0</v>
      </c>
      <c r="L21" s="11">
        <f t="shared" si="6"/>
        <v>0</v>
      </c>
      <c r="M21" s="11">
        <f t="shared" si="6"/>
        <v>0</v>
      </c>
      <c r="N21" s="11">
        <f t="shared" si="6"/>
        <v>0</v>
      </c>
      <c r="O21" s="11">
        <f t="shared" si="6"/>
        <v>0</v>
      </c>
      <c r="P21" s="11">
        <f t="shared" si="6"/>
        <v>0</v>
      </c>
      <c r="Q21" s="11">
        <f t="shared" si="6"/>
        <v>0</v>
      </c>
      <c r="R21" s="25"/>
      <c r="S21" s="25"/>
      <c r="T21" s="26"/>
    </row>
    <row r="22" spans="1:20" s="13" customFormat="1" ht="30.75" customHeight="1" x14ac:dyDescent="0.3">
      <c r="A22" s="73"/>
      <c r="B22" s="74"/>
      <c r="C22" s="75"/>
      <c r="D22" s="3" t="s">
        <v>14</v>
      </c>
      <c r="E22" s="11">
        <f t="shared" si="5"/>
        <v>0</v>
      </c>
      <c r="F22" s="11">
        <f>F10+F16</f>
        <v>0</v>
      </c>
      <c r="G22" s="40">
        <f t="shared" ref="G22" si="7">G10+G16</f>
        <v>0</v>
      </c>
      <c r="H22" s="11">
        <f t="shared" ref="H22:Q22" si="8">H10+H16</f>
        <v>0</v>
      </c>
      <c r="I22" s="11">
        <f t="shared" si="8"/>
        <v>0</v>
      </c>
      <c r="J22" s="11">
        <f t="shared" si="8"/>
        <v>0</v>
      </c>
      <c r="K22" s="11">
        <f t="shared" si="8"/>
        <v>0</v>
      </c>
      <c r="L22" s="11">
        <f t="shared" si="8"/>
        <v>0</v>
      </c>
      <c r="M22" s="11">
        <f t="shared" si="8"/>
        <v>0</v>
      </c>
      <c r="N22" s="11">
        <f t="shared" si="8"/>
        <v>0</v>
      </c>
      <c r="O22" s="11">
        <f t="shared" si="8"/>
        <v>0</v>
      </c>
      <c r="P22" s="11">
        <f t="shared" si="8"/>
        <v>0</v>
      </c>
      <c r="Q22" s="11">
        <f t="shared" si="8"/>
        <v>0</v>
      </c>
      <c r="R22" s="27"/>
      <c r="S22" s="27"/>
      <c r="T22" s="28"/>
    </row>
    <row r="23" spans="1:20" s="13" customFormat="1" x14ac:dyDescent="0.3">
      <c r="A23" s="73"/>
      <c r="B23" s="74"/>
      <c r="C23" s="75"/>
      <c r="D23" s="3" t="s">
        <v>15</v>
      </c>
      <c r="E23" s="11">
        <f t="shared" si="5"/>
        <v>0</v>
      </c>
      <c r="F23" s="11">
        <f>F11+F17</f>
        <v>0</v>
      </c>
      <c r="G23" s="40">
        <f t="shared" ref="G23" si="9">G11+G17</f>
        <v>0</v>
      </c>
      <c r="H23" s="11">
        <f t="shared" ref="H23:Q23" si="10">H11+H17</f>
        <v>0</v>
      </c>
      <c r="I23" s="11">
        <f t="shared" si="10"/>
        <v>0</v>
      </c>
      <c r="J23" s="11">
        <f t="shared" si="10"/>
        <v>0</v>
      </c>
      <c r="K23" s="11">
        <f t="shared" si="10"/>
        <v>0</v>
      </c>
      <c r="L23" s="11">
        <f t="shared" si="10"/>
        <v>0</v>
      </c>
      <c r="M23" s="11">
        <f t="shared" si="10"/>
        <v>0</v>
      </c>
      <c r="N23" s="11">
        <f t="shared" si="10"/>
        <v>0</v>
      </c>
      <c r="O23" s="11">
        <f t="shared" si="10"/>
        <v>0</v>
      </c>
      <c r="P23" s="11">
        <f t="shared" si="10"/>
        <v>0</v>
      </c>
      <c r="Q23" s="11">
        <f t="shared" si="10"/>
        <v>0</v>
      </c>
      <c r="R23" s="27"/>
      <c r="S23" s="27"/>
      <c r="T23" s="28"/>
    </row>
    <row r="24" spans="1:20" s="13" customFormat="1" ht="30.75" customHeight="1" x14ac:dyDescent="0.3">
      <c r="A24" s="73"/>
      <c r="B24" s="74"/>
      <c r="C24" s="75"/>
      <c r="D24" s="3" t="s">
        <v>16</v>
      </c>
      <c r="E24" s="11">
        <f t="shared" si="5"/>
        <v>7962.4890599999999</v>
      </c>
      <c r="F24" s="11">
        <f>F12+F18</f>
        <v>433.48906000000011</v>
      </c>
      <c r="G24" s="40">
        <f t="shared" ref="G24" si="11">G12+G18</f>
        <v>729</v>
      </c>
      <c r="H24" s="11">
        <f t="shared" ref="H24:Q24" si="12">H12+H18</f>
        <v>680</v>
      </c>
      <c r="I24" s="11">
        <f t="shared" si="12"/>
        <v>680</v>
      </c>
      <c r="J24" s="11">
        <f t="shared" si="12"/>
        <v>680</v>
      </c>
      <c r="K24" s="11">
        <f t="shared" si="12"/>
        <v>680</v>
      </c>
      <c r="L24" s="11">
        <f t="shared" si="12"/>
        <v>680</v>
      </c>
      <c r="M24" s="11">
        <f t="shared" si="12"/>
        <v>680</v>
      </c>
      <c r="N24" s="11">
        <f t="shared" si="12"/>
        <v>680</v>
      </c>
      <c r="O24" s="11">
        <f t="shared" si="12"/>
        <v>680</v>
      </c>
      <c r="P24" s="11">
        <f t="shared" si="12"/>
        <v>680</v>
      </c>
      <c r="Q24" s="11">
        <f t="shared" si="12"/>
        <v>680</v>
      </c>
      <c r="R24" s="27"/>
      <c r="S24" s="27"/>
      <c r="T24" s="28"/>
    </row>
    <row r="25" spans="1:20" s="13" customFormat="1" ht="23.25" customHeight="1" x14ac:dyDescent="0.3">
      <c r="A25" s="76"/>
      <c r="B25" s="77"/>
      <c r="C25" s="78"/>
      <c r="D25" s="3" t="s">
        <v>17</v>
      </c>
      <c r="E25" s="11">
        <f t="shared" si="5"/>
        <v>1320</v>
      </c>
      <c r="F25" s="11">
        <f>F13+F19</f>
        <v>0</v>
      </c>
      <c r="G25" s="40">
        <f t="shared" ref="G25" si="13">G13+G19</f>
        <v>120</v>
      </c>
      <c r="H25" s="11">
        <f t="shared" ref="H25:Q25" si="14">H13+H19</f>
        <v>120</v>
      </c>
      <c r="I25" s="11">
        <f t="shared" si="14"/>
        <v>120</v>
      </c>
      <c r="J25" s="11">
        <f t="shared" si="14"/>
        <v>120</v>
      </c>
      <c r="K25" s="11">
        <f t="shared" si="14"/>
        <v>120</v>
      </c>
      <c r="L25" s="11">
        <f t="shared" si="14"/>
        <v>120</v>
      </c>
      <c r="M25" s="11">
        <f t="shared" si="14"/>
        <v>120</v>
      </c>
      <c r="N25" s="11">
        <f t="shared" si="14"/>
        <v>120</v>
      </c>
      <c r="O25" s="11">
        <f t="shared" si="14"/>
        <v>120</v>
      </c>
      <c r="P25" s="11">
        <f t="shared" si="14"/>
        <v>120</v>
      </c>
      <c r="Q25" s="11">
        <f t="shared" si="14"/>
        <v>120</v>
      </c>
      <c r="R25" s="27"/>
      <c r="S25" s="27"/>
      <c r="T25" s="28"/>
    </row>
    <row r="26" spans="1:20" ht="33" customHeight="1" x14ac:dyDescent="0.3">
      <c r="A26" s="61" t="s">
        <v>19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  <c r="L26" s="61"/>
      <c r="M26" s="61"/>
      <c r="N26" s="61"/>
      <c r="O26" s="61"/>
      <c r="P26" s="61"/>
      <c r="Q26" s="61"/>
      <c r="R26" s="25"/>
      <c r="S26" s="25"/>
      <c r="T26" s="26"/>
    </row>
    <row r="27" spans="1:20" outlineLevel="1" x14ac:dyDescent="0.3">
      <c r="A27" s="56" t="s">
        <v>11</v>
      </c>
      <c r="B27" s="57" t="s">
        <v>55</v>
      </c>
      <c r="C27" s="57" t="s">
        <v>33</v>
      </c>
      <c r="D27" s="3" t="s">
        <v>13</v>
      </c>
      <c r="E27" s="4">
        <f>SUM(F27:Q27)</f>
        <v>12609.968489999999</v>
      </c>
      <c r="F27" s="4">
        <f>SUM(F28:F32)</f>
        <v>279.96849000000003</v>
      </c>
      <c r="G27" s="45">
        <f t="shared" ref="G27:Q27" si="15">SUM(G28:G32)</f>
        <v>1330</v>
      </c>
      <c r="H27" s="4">
        <f t="shared" si="15"/>
        <v>1500</v>
      </c>
      <c r="I27" s="4">
        <f t="shared" si="15"/>
        <v>1500</v>
      </c>
      <c r="J27" s="4">
        <f t="shared" si="15"/>
        <v>1000</v>
      </c>
      <c r="K27" s="4">
        <f t="shared" si="15"/>
        <v>1000</v>
      </c>
      <c r="L27" s="4">
        <f t="shared" si="15"/>
        <v>1000</v>
      </c>
      <c r="M27" s="4">
        <f t="shared" si="15"/>
        <v>1000</v>
      </c>
      <c r="N27" s="4">
        <f t="shared" si="15"/>
        <v>1000</v>
      </c>
      <c r="O27" s="4">
        <f t="shared" si="15"/>
        <v>1000</v>
      </c>
      <c r="P27" s="4">
        <f t="shared" si="15"/>
        <v>1000</v>
      </c>
      <c r="Q27" s="4">
        <f t="shared" si="15"/>
        <v>1000</v>
      </c>
      <c r="R27" s="25"/>
      <c r="S27" s="25"/>
      <c r="T27" s="26"/>
    </row>
    <row r="28" spans="1:20" outlineLevel="1" x14ac:dyDescent="0.3">
      <c r="A28" s="56"/>
      <c r="B28" s="57"/>
      <c r="C28" s="57"/>
      <c r="D28" s="31" t="s">
        <v>32</v>
      </c>
      <c r="E28" s="5">
        <f>SUM(F28:Q28)</f>
        <v>0</v>
      </c>
      <c r="F28" s="11">
        <v>0</v>
      </c>
      <c r="G28" s="40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25"/>
      <c r="S28" s="25"/>
      <c r="T28" s="26"/>
    </row>
    <row r="29" spans="1:20" ht="33.6" outlineLevel="1" x14ac:dyDescent="0.3">
      <c r="A29" s="56"/>
      <c r="B29" s="57"/>
      <c r="C29" s="57"/>
      <c r="D29" s="31" t="s">
        <v>14</v>
      </c>
      <c r="E29" s="5">
        <f t="shared" ref="E29:E32" si="16">SUM(F29:Q29)</f>
        <v>0</v>
      </c>
      <c r="F29" s="5">
        <v>0</v>
      </c>
      <c r="G29" s="46">
        <v>0</v>
      </c>
      <c r="H29" s="6">
        <v>0</v>
      </c>
      <c r="I29" s="6">
        <v>0</v>
      </c>
      <c r="J29" s="6">
        <v>0</v>
      </c>
      <c r="K29" s="6">
        <v>0</v>
      </c>
      <c r="L29" s="6">
        <v>0</v>
      </c>
      <c r="M29" s="6">
        <v>0</v>
      </c>
      <c r="N29" s="6">
        <v>0</v>
      </c>
      <c r="O29" s="6">
        <v>0</v>
      </c>
      <c r="P29" s="6">
        <v>0</v>
      </c>
      <c r="Q29" s="6">
        <v>0</v>
      </c>
      <c r="R29" s="25"/>
      <c r="S29" s="25"/>
      <c r="T29" s="26"/>
    </row>
    <row r="30" spans="1:20" outlineLevel="1" x14ac:dyDescent="0.3">
      <c r="A30" s="56"/>
      <c r="B30" s="57"/>
      <c r="C30" s="57"/>
      <c r="D30" s="31" t="s">
        <v>15</v>
      </c>
      <c r="E30" s="5">
        <f>SUM(F30:Q30)</f>
        <v>0</v>
      </c>
      <c r="F30" s="5">
        <v>0</v>
      </c>
      <c r="G30" s="47">
        <v>0</v>
      </c>
      <c r="H30" s="6">
        <v>0</v>
      </c>
      <c r="I30" s="6">
        <v>0</v>
      </c>
      <c r="J30" s="6">
        <v>0</v>
      </c>
      <c r="K30" s="6">
        <v>0</v>
      </c>
      <c r="L30" s="6">
        <v>0</v>
      </c>
      <c r="M30" s="6">
        <v>0</v>
      </c>
      <c r="N30" s="6">
        <v>0</v>
      </c>
      <c r="O30" s="6">
        <v>0</v>
      </c>
      <c r="P30" s="6">
        <v>0</v>
      </c>
      <c r="Q30" s="6">
        <v>0</v>
      </c>
      <c r="R30" s="25"/>
      <c r="S30" s="25"/>
      <c r="T30" s="26"/>
    </row>
    <row r="31" spans="1:20" ht="33.75" customHeight="1" outlineLevel="1" x14ac:dyDescent="0.3">
      <c r="A31" s="56"/>
      <c r="B31" s="57"/>
      <c r="C31" s="57"/>
      <c r="D31" s="31" t="s">
        <v>16</v>
      </c>
      <c r="E31" s="5">
        <f t="shared" si="16"/>
        <v>4609.9684900000002</v>
      </c>
      <c r="F31" s="12">
        <f>590+18-33.95021-294.0813</f>
        <v>279.96849000000003</v>
      </c>
      <c r="G31" s="46">
        <f>1500-170</f>
        <v>1330</v>
      </c>
      <c r="H31" s="6">
        <v>1500</v>
      </c>
      <c r="I31" s="6">
        <v>1500</v>
      </c>
      <c r="J31" s="6"/>
      <c r="K31" s="6"/>
      <c r="L31" s="6"/>
      <c r="M31" s="6"/>
      <c r="N31" s="6"/>
      <c r="O31" s="6"/>
      <c r="P31" s="6"/>
      <c r="Q31" s="6"/>
      <c r="R31" s="25"/>
      <c r="S31" s="25"/>
      <c r="T31" s="29"/>
    </row>
    <row r="32" spans="1:20" ht="23.25" customHeight="1" outlineLevel="1" x14ac:dyDescent="0.3">
      <c r="A32" s="56"/>
      <c r="B32" s="57"/>
      <c r="C32" s="57"/>
      <c r="D32" s="31" t="s">
        <v>17</v>
      </c>
      <c r="E32" s="5">
        <f t="shared" si="16"/>
        <v>8000</v>
      </c>
      <c r="F32" s="5">
        <f>1000-1000</f>
        <v>0</v>
      </c>
      <c r="G32" s="46"/>
      <c r="H32" s="6"/>
      <c r="I32" s="6"/>
      <c r="J32" s="6">
        <v>1000</v>
      </c>
      <c r="K32" s="6">
        <v>1000</v>
      </c>
      <c r="L32" s="6">
        <v>1000</v>
      </c>
      <c r="M32" s="6">
        <v>1000</v>
      </c>
      <c r="N32" s="6">
        <v>1000</v>
      </c>
      <c r="O32" s="6">
        <v>1000</v>
      </c>
      <c r="P32" s="6">
        <v>1000</v>
      </c>
      <c r="Q32" s="6">
        <v>1000</v>
      </c>
      <c r="R32" s="25"/>
      <c r="S32" s="25"/>
      <c r="T32" s="26"/>
    </row>
    <row r="33" spans="1:20" outlineLevel="1" x14ac:dyDescent="0.3">
      <c r="A33" s="56" t="s">
        <v>20</v>
      </c>
      <c r="B33" s="57" t="s">
        <v>56</v>
      </c>
      <c r="C33" s="57" t="s">
        <v>34</v>
      </c>
      <c r="D33" s="3" t="s">
        <v>13</v>
      </c>
      <c r="E33" s="4">
        <f>SUM(F33:Q33)</f>
        <v>11780.486809999999</v>
      </c>
      <c r="F33" s="4">
        <f>SUM(F34:F38)</f>
        <v>2662.1393899999998</v>
      </c>
      <c r="G33" s="45">
        <f t="shared" ref="G33:Q33" si="17">SUM(G34:G38)</f>
        <v>789.70841999999993</v>
      </c>
      <c r="H33" s="4">
        <f t="shared" si="17"/>
        <v>989</v>
      </c>
      <c r="I33" s="4">
        <f t="shared" si="17"/>
        <v>939.63900000000001</v>
      </c>
      <c r="J33" s="4">
        <f t="shared" si="17"/>
        <v>800</v>
      </c>
      <c r="K33" s="4">
        <f t="shared" si="17"/>
        <v>800</v>
      </c>
      <c r="L33" s="4">
        <f t="shared" si="17"/>
        <v>800</v>
      </c>
      <c r="M33" s="4">
        <f t="shared" si="17"/>
        <v>800</v>
      </c>
      <c r="N33" s="4">
        <f t="shared" si="17"/>
        <v>800</v>
      </c>
      <c r="O33" s="4">
        <f t="shared" si="17"/>
        <v>800</v>
      </c>
      <c r="P33" s="4">
        <f t="shared" si="17"/>
        <v>800</v>
      </c>
      <c r="Q33" s="4">
        <f t="shared" si="17"/>
        <v>800</v>
      </c>
      <c r="R33" s="25"/>
      <c r="S33" s="25"/>
      <c r="T33" s="26"/>
    </row>
    <row r="34" spans="1:20" outlineLevel="1" x14ac:dyDescent="0.3">
      <c r="A34" s="56"/>
      <c r="B34" s="57"/>
      <c r="C34" s="57"/>
      <c r="D34" s="31" t="s">
        <v>32</v>
      </c>
      <c r="E34" s="5">
        <f>SUM(F34:Q34)</f>
        <v>0</v>
      </c>
      <c r="F34" s="11">
        <v>0</v>
      </c>
      <c r="G34" s="40">
        <v>0</v>
      </c>
      <c r="H34" s="11">
        <v>0</v>
      </c>
      <c r="I34" s="11">
        <v>0</v>
      </c>
      <c r="J34" s="11">
        <v>0</v>
      </c>
      <c r="K34" s="11">
        <v>0</v>
      </c>
      <c r="L34" s="11">
        <v>0</v>
      </c>
      <c r="M34" s="11">
        <v>0</v>
      </c>
      <c r="N34" s="11">
        <v>0</v>
      </c>
      <c r="O34" s="11">
        <v>0</v>
      </c>
      <c r="P34" s="11">
        <v>0</v>
      </c>
      <c r="Q34" s="11">
        <v>0</v>
      </c>
      <c r="R34" s="25"/>
      <c r="S34" s="25"/>
      <c r="T34" s="26"/>
    </row>
    <row r="35" spans="1:20" ht="33.6" outlineLevel="1" x14ac:dyDescent="0.3">
      <c r="A35" s="56"/>
      <c r="B35" s="57"/>
      <c r="C35" s="57"/>
      <c r="D35" s="31" t="s">
        <v>14</v>
      </c>
      <c r="E35" s="5">
        <f t="shared" ref="E35:E44" si="18">SUM(F35:Q35)</f>
        <v>0</v>
      </c>
      <c r="F35" s="5">
        <v>0</v>
      </c>
      <c r="G35" s="46">
        <v>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  <c r="M35" s="6">
        <v>0</v>
      </c>
      <c r="N35" s="6">
        <v>0</v>
      </c>
      <c r="O35" s="6">
        <v>0</v>
      </c>
      <c r="P35" s="6">
        <v>0</v>
      </c>
      <c r="Q35" s="6">
        <v>0</v>
      </c>
      <c r="R35" s="25"/>
      <c r="S35" s="25"/>
      <c r="T35" s="26"/>
    </row>
    <row r="36" spans="1:20" outlineLevel="1" x14ac:dyDescent="0.3">
      <c r="A36" s="56"/>
      <c r="B36" s="57"/>
      <c r="C36" s="57"/>
      <c r="D36" s="31" t="s">
        <v>15</v>
      </c>
      <c r="E36" s="5">
        <f t="shared" si="18"/>
        <v>0</v>
      </c>
      <c r="F36" s="5">
        <v>0</v>
      </c>
      <c r="G36" s="46">
        <v>0</v>
      </c>
      <c r="H36" s="6">
        <v>0</v>
      </c>
      <c r="I36" s="6">
        <v>0</v>
      </c>
      <c r="J36" s="6">
        <v>0</v>
      </c>
      <c r="K36" s="6">
        <v>0</v>
      </c>
      <c r="L36" s="6">
        <v>0</v>
      </c>
      <c r="M36" s="6">
        <v>0</v>
      </c>
      <c r="N36" s="6">
        <v>0</v>
      </c>
      <c r="O36" s="6">
        <v>0</v>
      </c>
      <c r="P36" s="6">
        <v>0</v>
      </c>
      <c r="Q36" s="6">
        <v>0</v>
      </c>
      <c r="R36" s="25"/>
      <c r="S36" s="25"/>
      <c r="T36" s="26"/>
    </row>
    <row r="37" spans="1:20" ht="33.6" outlineLevel="1" x14ac:dyDescent="0.3">
      <c r="A37" s="56"/>
      <c r="B37" s="57"/>
      <c r="C37" s="57"/>
      <c r="D37" s="31" t="s">
        <v>16</v>
      </c>
      <c r="E37" s="5">
        <f t="shared" si="18"/>
        <v>9980.4868099999985</v>
      </c>
      <c r="F37" s="5">
        <f>783.28117+78.85822+1800</f>
        <v>2662.1393899999998</v>
      </c>
      <c r="G37" s="46">
        <f>(600)+197.46+18.21044+4.86398+6.634-37.46</f>
        <v>789.70841999999993</v>
      </c>
      <c r="H37" s="6">
        <v>989</v>
      </c>
      <c r="I37" s="6">
        <v>739.63900000000001</v>
      </c>
      <c r="J37" s="6">
        <v>600</v>
      </c>
      <c r="K37" s="6">
        <v>600</v>
      </c>
      <c r="L37" s="6">
        <v>600</v>
      </c>
      <c r="M37" s="6">
        <v>600</v>
      </c>
      <c r="N37" s="6">
        <v>600</v>
      </c>
      <c r="O37" s="6">
        <v>600</v>
      </c>
      <c r="P37" s="6">
        <v>600</v>
      </c>
      <c r="Q37" s="6">
        <v>600</v>
      </c>
      <c r="R37" s="25"/>
      <c r="S37" s="25"/>
      <c r="T37" s="26"/>
    </row>
    <row r="38" spans="1:20" outlineLevel="1" x14ac:dyDescent="0.3">
      <c r="A38" s="56"/>
      <c r="B38" s="57"/>
      <c r="C38" s="57"/>
      <c r="D38" s="31" t="s">
        <v>17</v>
      </c>
      <c r="E38" s="5">
        <f>SUM(F38:Q38)</f>
        <v>1800</v>
      </c>
      <c r="F38" s="5">
        <f>210-210</f>
        <v>0</v>
      </c>
      <c r="G38" s="46"/>
      <c r="H38" s="6"/>
      <c r="I38" s="6">
        <v>200</v>
      </c>
      <c r="J38" s="6">
        <v>200</v>
      </c>
      <c r="K38" s="6">
        <v>200</v>
      </c>
      <c r="L38" s="6">
        <v>200</v>
      </c>
      <c r="M38" s="6">
        <v>200</v>
      </c>
      <c r="N38" s="6">
        <v>200</v>
      </c>
      <c r="O38" s="6">
        <v>200</v>
      </c>
      <c r="P38" s="6">
        <v>200</v>
      </c>
      <c r="Q38" s="6">
        <v>200</v>
      </c>
      <c r="R38" s="25"/>
      <c r="S38" s="25"/>
      <c r="T38" s="26"/>
    </row>
    <row r="39" spans="1:20" outlineLevel="1" x14ac:dyDescent="0.3">
      <c r="A39" s="56"/>
      <c r="B39" s="57"/>
      <c r="C39" s="57" t="s">
        <v>23</v>
      </c>
      <c r="D39" s="3" t="s">
        <v>13</v>
      </c>
      <c r="E39" s="4">
        <f>F39+G39+H39+Q39</f>
        <v>14056.190360000001</v>
      </c>
      <c r="F39" s="4">
        <f>SUM(F41:F44)</f>
        <v>4470.5033599999997</v>
      </c>
      <c r="G39" s="45">
        <f t="shared" ref="G39:Q39" si="19">SUM(G41:G44)</f>
        <v>9185.6869999999999</v>
      </c>
      <c r="H39" s="4">
        <f t="shared" si="19"/>
        <v>200</v>
      </c>
      <c r="I39" s="4">
        <f t="shared" si="19"/>
        <v>15.012</v>
      </c>
      <c r="J39" s="4">
        <f t="shared" si="19"/>
        <v>200</v>
      </c>
      <c r="K39" s="4">
        <f t="shared" si="19"/>
        <v>200</v>
      </c>
      <c r="L39" s="4">
        <f t="shared" si="19"/>
        <v>200</v>
      </c>
      <c r="M39" s="4">
        <f t="shared" si="19"/>
        <v>200</v>
      </c>
      <c r="N39" s="4">
        <f t="shared" si="19"/>
        <v>200</v>
      </c>
      <c r="O39" s="4">
        <f t="shared" si="19"/>
        <v>200</v>
      </c>
      <c r="P39" s="4">
        <f t="shared" si="19"/>
        <v>200</v>
      </c>
      <c r="Q39" s="4">
        <f t="shared" si="19"/>
        <v>200</v>
      </c>
      <c r="R39" s="25"/>
      <c r="S39" s="25"/>
      <c r="T39" s="26"/>
    </row>
    <row r="40" spans="1:20" outlineLevel="1" x14ac:dyDescent="0.3">
      <c r="A40" s="56"/>
      <c r="B40" s="57"/>
      <c r="C40" s="57"/>
      <c r="D40" s="31" t="s">
        <v>32</v>
      </c>
      <c r="E40" s="5">
        <f>SUM(F40:Q40)</f>
        <v>0</v>
      </c>
      <c r="F40" s="11">
        <v>0</v>
      </c>
      <c r="G40" s="40">
        <v>0</v>
      </c>
      <c r="H40" s="11">
        <v>0</v>
      </c>
      <c r="I40" s="11">
        <v>0</v>
      </c>
      <c r="J40" s="11">
        <v>0</v>
      </c>
      <c r="K40" s="11">
        <v>0</v>
      </c>
      <c r="L40" s="11">
        <v>0</v>
      </c>
      <c r="M40" s="11">
        <v>0</v>
      </c>
      <c r="N40" s="11">
        <v>0</v>
      </c>
      <c r="O40" s="11">
        <v>0</v>
      </c>
      <c r="P40" s="11">
        <v>0</v>
      </c>
      <c r="Q40" s="11">
        <v>0</v>
      </c>
      <c r="R40" s="25"/>
      <c r="S40" s="25"/>
      <c r="T40" s="26"/>
    </row>
    <row r="41" spans="1:20" ht="33.6" outlineLevel="1" x14ac:dyDescent="0.3">
      <c r="A41" s="56"/>
      <c r="B41" s="57"/>
      <c r="C41" s="57"/>
      <c r="D41" s="31" t="s">
        <v>14</v>
      </c>
      <c r="E41" s="5">
        <f t="shared" si="18"/>
        <v>0</v>
      </c>
      <c r="F41" s="5">
        <v>0</v>
      </c>
      <c r="G41" s="4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25"/>
      <c r="S41" s="25"/>
      <c r="T41" s="26"/>
    </row>
    <row r="42" spans="1:20" outlineLevel="1" x14ac:dyDescent="0.3">
      <c r="A42" s="56"/>
      <c r="B42" s="57"/>
      <c r="C42" s="57"/>
      <c r="D42" s="31" t="s">
        <v>15</v>
      </c>
      <c r="E42" s="5">
        <f t="shared" si="18"/>
        <v>0</v>
      </c>
      <c r="F42" s="5"/>
      <c r="G42" s="46"/>
      <c r="H42" s="6">
        <v>0</v>
      </c>
      <c r="I42" s="6">
        <v>0</v>
      </c>
      <c r="J42" s="6">
        <v>0</v>
      </c>
      <c r="K42" s="6">
        <v>0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  <c r="Q42" s="6">
        <v>0</v>
      </c>
      <c r="R42" s="25"/>
      <c r="S42" s="25"/>
      <c r="T42" s="26"/>
    </row>
    <row r="43" spans="1:20" ht="33.6" outlineLevel="1" x14ac:dyDescent="0.3">
      <c r="A43" s="56"/>
      <c r="B43" s="57"/>
      <c r="C43" s="57"/>
      <c r="D43" s="31" t="s">
        <v>16</v>
      </c>
      <c r="E43" s="5">
        <f>SUM(F43:Q43)</f>
        <v>6871.2023599999993</v>
      </c>
      <c r="F43" s="5">
        <f>592+111.11859+3529-78.85822-388.19+1086.80522-80-20-89.21955-192.15268</f>
        <v>4470.5033599999997</v>
      </c>
      <c r="G43" s="46">
        <f>2345.57+85.687-45.57</f>
        <v>2385.6869999999999</v>
      </c>
      <c r="H43" s="6">
        <v>0</v>
      </c>
      <c r="I43" s="6">
        <v>15.012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25"/>
      <c r="S43" s="25"/>
      <c r="T43" s="26"/>
    </row>
    <row r="44" spans="1:20" outlineLevel="1" x14ac:dyDescent="0.3">
      <c r="A44" s="56"/>
      <c r="B44" s="57"/>
      <c r="C44" s="57"/>
      <c r="D44" s="31" t="s">
        <v>17</v>
      </c>
      <c r="E44" s="5">
        <f t="shared" si="18"/>
        <v>8600</v>
      </c>
      <c r="F44" s="5">
        <f>27714.015-5184.015-22530</f>
        <v>0</v>
      </c>
      <c r="G44" s="46">
        <v>6800</v>
      </c>
      <c r="H44" s="6">
        <v>200</v>
      </c>
      <c r="I44" s="6">
        <v>0</v>
      </c>
      <c r="J44" s="6">
        <v>200</v>
      </c>
      <c r="K44" s="6">
        <v>200</v>
      </c>
      <c r="L44" s="6">
        <v>200</v>
      </c>
      <c r="M44" s="6">
        <v>200</v>
      </c>
      <c r="N44" s="6">
        <v>200</v>
      </c>
      <c r="O44" s="6">
        <v>200</v>
      </c>
      <c r="P44" s="6">
        <v>200</v>
      </c>
      <c r="Q44" s="6">
        <v>200</v>
      </c>
      <c r="R44" s="25"/>
      <c r="S44" s="25"/>
      <c r="T44" s="26"/>
    </row>
    <row r="45" spans="1:20" s="13" customFormat="1" x14ac:dyDescent="0.3">
      <c r="A45" s="70" t="s">
        <v>21</v>
      </c>
      <c r="B45" s="71"/>
      <c r="C45" s="72"/>
      <c r="D45" s="3" t="s">
        <v>13</v>
      </c>
      <c r="E45" s="4">
        <f>SUM(F45:Q45)</f>
        <v>39861.657659999997</v>
      </c>
      <c r="F45" s="4">
        <f>SUM(F46:F50)</f>
        <v>7412.6112400000002</v>
      </c>
      <c r="G45" s="45">
        <f>SUM(G46:G50)</f>
        <v>11305.395420000001</v>
      </c>
      <c r="H45" s="4">
        <f t="shared" ref="H45" si="20">SUM(H46:H50)</f>
        <v>2689</v>
      </c>
      <c r="I45" s="4">
        <f t="shared" ref="I45:Q45" si="21">SUM(I46:I50)</f>
        <v>2454.6510000000003</v>
      </c>
      <c r="J45" s="4">
        <f t="shared" si="21"/>
        <v>2000</v>
      </c>
      <c r="K45" s="4">
        <f t="shared" si="21"/>
        <v>2000</v>
      </c>
      <c r="L45" s="4">
        <f t="shared" si="21"/>
        <v>2000</v>
      </c>
      <c r="M45" s="4">
        <f t="shared" si="21"/>
        <v>2000</v>
      </c>
      <c r="N45" s="4">
        <f t="shared" si="21"/>
        <v>2000</v>
      </c>
      <c r="O45" s="4">
        <f t="shared" si="21"/>
        <v>2000</v>
      </c>
      <c r="P45" s="4">
        <f t="shared" si="21"/>
        <v>2000</v>
      </c>
      <c r="Q45" s="4">
        <f t="shared" si="21"/>
        <v>2000</v>
      </c>
      <c r="R45" s="30"/>
      <c r="S45" s="27"/>
      <c r="T45" s="28"/>
    </row>
    <row r="46" spans="1:20" outlineLevel="1" x14ac:dyDescent="0.3">
      <c r="A46" s="73"/>
      <c r="B46" s="74"/>
      <c r="C46" s="75"/>
      <c r="D46" s="3" t="s">
        <v>32</v>
      </c>
      <c r="E46" s="4">
        <f>SUM(F46:Q46)</f>
        <v>0</v>
      </c>
      <c r="F46" s="20">
        <f>F28+F34+F40</f>
        <v>0</v>
      </c>
      <c r="G46" s="48">
        <f t="shared" ref="G46:H46" si="22">G28+G34+G40</f>
        <v>0</v>
      </c>
      <c r="H46" s="20">
        <f t="shared" si="22"/>
        <v>0</v>
      </c>
      <c r="I46" s="20">
        <f t="shared" ref="I46:Q46" si="23">I28+I34+I40</f>
        <v>0</v>
      </c>
      <c r="J46" s="20">
        <f t="shared" si="23"/>
        <v>0</v>
      </c>
      <c r="K46" s="20">
        <f t="shared" si="23"/>
        <v>0</v>
      </c>
      <c r="L46" s="20">
        <f t="shared" si="23"/>
        <v>0</v>
      </c>
      <c r="M46" s="20">
        <f t="shared" si="23"/>
        <v>0</v>
      </c>
      <c r="N46" s="20">
        <f t="shared" si="23"/>
        <v>0</v>
      </c>
      <c r="O46" s="20">
        <f t="shared" si="23"/>
        <v>0</v>
      </c>
      <c r="P46" s="20">
        <f t="shared" si="23"/>
        <v>0</v>
      </c>
      <c r="Q46" s="20">
        <f t="shared" si="23"/>
        <v>0</v>
      </c>
      <c r="R46" s="25"/>
      <c r="S46" s="25"/>
      <c r="T46" s="26"/>
    </row>
    <row r="47" spans="1:20" s="13" customFormat="1" ht="33.6" x14ac:dyDescent="0.3">
      <c r="A47" s="73"/>
      <c r="B47" s="74"/>
      <c r="C47" s="75"/>
      <c r="D47" s="3" t="s">
        <v>14</v>
      </c>
      <c r="E47" s="4">
        <f t="shared" ref="E47:E50" si="24">SUM(F47:Q47)</f>
        <v>0</v>
      </c>
      <c r="F47" s="4">
        <f>F29+F35+F41</f>
        <v>0</v>
      </c>
      <c r="G47" s="45">
        <f t="shared" ref="G47:H47" si="25">G29+G35+G41</f>
        <v>0</v>
      </c>
      <c r="H47" s="4">
        <f t="shared" si="25"/>
        <v>0</v>
      </c>
      <c r="I47" s="4">
        <f t="shared" ref="I47:Q47" si="26">I29+I35+I41</f>
        <v>0</v>
      </c>
      <c r="J47" s="4">
        <f t="shared" si="26"/>
        <v>0</v>
      </c>
      <c r="K47" s="4">
        <f t="shared" si="26"/>
        <v>0</v>
      </c>
      <c r="L47" s="4">
        <f t="shared" si="26"/>
        <v>0</v>
      </c>
      <c r="M47" s="4">
        <f t="shared" si="26"/>
        <v>0</v>
      </c>
      <c r="N47" s="4">
        <f t="shared" si="26"/>
        <v>0</v>
      </c>
      <c r="O47" s="4">
        <f t="shared" si="26"/>
        <v>0</v>
      </c>
      <c r="P47" s="4">
        <f t="shared" si="26"/>
        <v>0</v>
      </c>
      <c r="Q47" s="4">
        <f t="shared" si="26"/>
        <v>0</v>
      </c>
      <c r="R47" s="27"/>
      <c r="S47" s="27"/>
      <c r="T47" s="28"/>
    </row>
    <row r="48" spans="1:20" s="13" customFormat="1" x14ac:dyDescent="0.3">
      <c r="A48" s="73"/>
      <c r="B48" s="74"/>
      <c r="C48" s="75"/>
      <c r="D48" s="3" t="s">
        <v>15</v>
      </c>
      <c r="E48" s="4">
        <f t="shared" si="24"/>
        <v>0</v>
      </c>
      <c r="F48" s="4">
        <f>F30+F36+F42</f>
        <v>0</v>
      </c>
      <c r="G48" s="45">
        <f>G30+G36+G42</f>
        <v>0</v>
      </c>
      <c r="H48" s="4">
        <f t="shared" ref="H48" si="27">H30+H36+H42</f>
        <v>0</v>
      </c>
      <c r="I48" s="4">
        <f t="shared" ref="I48:Q48" si="28">I30+I36+I42</f>
        <v>0</v>
      </c>
      <c r="J48" s="4">
        <f t="shared" si="28"/>
        <v>0</v>
      </c>
      <c r="K48" s="4">
        <f t="shared" si="28"/>
        <v>0</v>
      </c>
      <c r="L48" s="4">
        <f t="shared" si="28"/>
        <v>0</v>
      </c>
      <c r="M48" s="4">
        <f t="shared" si="28"/>
        <v>0</v>
      </c>
      <c r="N48" s="4">
        <f t="shared" si="28"/>
        <v>0</v>
      </c>
      <c r="O48" s="4">
        <f t="shared" si="28"/>
        <v>0</v>
      </c>
      <c r="P48" s="4">
        <f t="shared" si="28"/>
        <v>0</v>
      </c>
      <c r="Q48" s="4">
        <f t="shared" si="28"/>
        <v>0</v>
      </c>
      <c r="R48" s="27"/>
      <c r="S48" s="27"/>
      <c r="T48" s="28"/>
    </row>
    <row r="49" spans="1:20" s="13" customFormat="1" ht="33.6" x14ac:dyDescent="0.3">
      <c r="A49" s="73"/>
      <c r="B49" s="74"/>
      <c r="C49" s="75"/>
      <c r="D49" s="3" t="s">
        <v>16</v>
      </c>
      <c r="E49" s="4">
        <f>SUM(F49:Q49)</f>
        <v>21461.657660000001</v>
      </c>
      <c r="F49" s="4">
        <f>F31+F37+F43</f>
        <v>7412.6112400000002</v>
      </c>
      <c r="G49" s="45">
        <f>G31+G37+G43</f>
        <v>4505.3954199999998</v>
      </c>
      <c r="H49" s="4">
        <f t="shared" ref="H49:Q50" si="29">H31+H37+H43</f>
        <v>2489</v>
      </c>
      <c r="I49" s="4">
        <f t="shared" ref="I49:Q49" si="30">I31+I37+I43</f>
        <v>2254.6510000000003</v>
      </c>
      <c r="J49" s="4">
        <f t="shared" si="30"/>
        <v>600</v>
      </c>
      <c r="K49" s="4">
        <f t="shared" si="30"/>
        <v>600</v>
      </c>
      <c r="L49" s="4">
        <f t="shared" si="30"/>
        <v>600</v>
      </c>
      <c r="M49" s="4">
        <f t="shared" si="30"/>
        <v>600</v>
      </c>
      <c r="N49" s="4">
        <f t="shared" si="30"/>
        <v>600</v>
      </c>
      <c r="O49" s="4">
        <f t="shared" si="30"/>
        <v>600</v>
      </c>
      <c r="P49" s="4">
        <f t="shared" si="30"/>
        <v>600</v>
      </c>
      <c r="Q49" s="4">
        <f t="shared" si="30"/>
        <v>600</v>
      </c>
      <c r="R49" s="27"/>
      <c r="S49" s="27"/>
      <c r="T49" s="28"/>
    </row>
    <row r="50" spans="1:20" s="13" customFormat="1" x14ac:dyDescent="0.3">
      <c r="A50" s="76"/>
      <c r="B50" s="77"/>
      <c r="C50" s="78"/>
      <c r="D50" s="3" t="s">
        <v>17</v>
      </c>
      <c r="E50" s="4">
        <f t="shared" si="24"/>
        <v>18400</v>
      </c>
      <c r="F50" s="4">
        <f>F32+F38+F44</f>
        <v>0</v>
      </c>
      <c r="G50" s="45">
        <f t="shared" ref="G50" si="31">G32+G38+G44</f>
        <v>6800</v>
      </c>
      <c r="H50" s="4">
        <f>H32+H38+H44</f>
        <v>200</v>
      </c>
      <c r="I50" s="4">
        <f>I32+I38+I44</f>
        <v>200</v>
      </c>
      <c r="J50" s="4">
        <f t="shared" si="29"/>
        <v>1400</v>
      </c>
      <c r="K50" s="4">
        <f>K32+K38+K44</f>
        <v>1400</v>
      </c>
      <c r="L50" s="4">
        <f t="shared" si="29"/>
        <v>1400</v>
      </c>
      <c r="M50" s="4">
        <f t="shared" si="29"/>
        <v>1400</v>
      </c>
      <c r="N50" s="4">
        <f t="shared" si="29"/>
        <v>1400</v>
      </c>
      <c r="O50" s="4">
        <f t="shared" si="29"/>
        <v>1400</v>
      </c>
      <c r="P50" s="4">
        <f t="shared" si="29"/>
        <v>1400</v>
      </c>
      <c r="Q50" s="4">
        <f t="shared" si="29"/>
        <v>1400</v>
      </c>
      <c r="R50" s="27"/>
      <c r="S50" s="27"/>
      <c r="T50" s="28"/>
    </row>
    <row r="51" spans="1:20" s="13" customFormat="1" ht="21.75" customHeight="1" x14ac:dyDescent="0.3">
      <c r="A51" s="89" t="s">
        <v>22</v>
      </c>
      <c r="B51" s="89"/>
      <c r="C51" s="89"/>
      <c r="D51" s="89"/>
      <c r="E51" s="89"/>
      <c r="F51" s="89"/>
      <c r="G51" s="89"/>
      <c r="H51" s="89"/>
      <c r="I51" s="89"/>
      <c r="J51" s="89"/>
      <c r="K51" s="89"/>
      <c r="L51" s="89"/>
      <c r="M51" s="89"/>
      <c r="N51" s="89"/>
      <c r="O51" s="89"/>
      <c r="P51" s="89"/>
      <c r="Q51" s="89"/>
      <c r="R51" s="27"/>
      <c r="S51" s="27"/>
      <c r="T51" s="28"/>
    </row>
    <row r="52" spans="1:20" s="13" customFormat="1" outlineLevel="1" x14ac:dyDescent="0.3">
      <c r="A52" s="56" t="s">
        <v>11</v>
      </c>
      <c r="B52" s="58" t="s">
        <v>59</v>
      </c>
      <c r="C52" s="57" t="s">
        <v>23</v>
      </c>
      <c r="D52" s="3" t="s">
        <v>13</v>
      </c>
      <c r="E52" s="4">
        <f>SUM(F52:Q52)</f>
        <v>26437.60428</v>
      </c>
      <c r="F52" s="4">
        <f>SUM(F53:F57)</f>
        <v>16877.197059999999</v>
      </c>
      <c r="G52" s="45">
        <f>SUM(G53:G57)</f>
        <v>9560.407220000001</v>
      </c>
      <c r="H52" s="4">
        <f t="shared" ref="H52:Q52" si="32">SUM(H53:H57)</f>
        <v>0</v>
      </c>
      <c r="I52" s="4">
        <f t="shared" ref="I52:P52" si="33">SUM(I53:I57)</f>
        <v>0</v>
      </c>
      <c r="J52" s="4">
        <f t="shared" si="33"/>
        <v>0</v>
      </c>
      <c r="K52" s="4">
        <f t="shared" si="33"/>
        <v>0</v>
      </c>
      <c r="L52" s="4">
        <f t="shared" si="33"/>
        <v>0</v>
      </c>
      <c r="M52" s="4">
        <f t="shared" si="33"/>
        <v>0</v>
      </c>
      <c r="N52" s="4">
        <f t="shared" si="33"/>
        <v>0</v>
      </c>
      <c r="O52" s="4">
        <f t="shared" si="33"/>
        <v>0</v>
      </c>
      <c r="P52" s="4">
        <f t="shared" si="33"/>
        <v>0</v>
      </c>
      <c r="Q52" s="4">
        <f t="shared" si="32"/>
        <v>0</v>
      </c>
      <c r="R52" s="27"/>
      <c r="S52" s="27"/>
      <c r="T52" s="28"/>
    </row>
    <row r="53" spans="1:20" outlineLevel="1" x14ac:dyDescent="0.3">
      <c r="A53" s="56"/>
      <c r="B53" s="58"/>
      <c r="C53" s="57"/>
      <c r="D53" s="31" t="s">
        <v>32</v>
      </c>
      <c r="E53" s="4">
        <f t="shared" ref="E53:E57" si="34">SUM(F53:Q53)</f>
        <v>0</v>
      </c>
      <c r="F53" s="11">
        <v>0</v>
      </c>
      <c r="G53" s="40">
        <v>0</v>
      </c>
      <c r="H53" s="11">
        <v>0</v>
      </c>
      <c r="I53" s="11">
        <v>0</v>
      </c>
      <c r="J53" s="11">
        <v>0</v>
      </c>
      <c r="K53" s="11">
        <v>0</v>
      </c>
      <c r="L53" s="11">
        <v>0</v>
      </c>
      <c r="M53" s="11">
        <v>0</v>
      </c>
      <c r="N53" s="11">
        <v>0</v>
      </c>
      <c r="O53" s="11">
        <v>0</v>
      </c>
      <c r="P53" s="11">
        <v>0</v>
      </c>
      <c r="Q53" s="11">
        <v>0</v>
      </c>
      <c r="R53" s="25"/>
      <c r="S53" s="25"/>
      <c r="T53" s="26"/>
    </row>
    <row r="54" spans="1:20" s="13" customFormat="1" ht="33.6" outlineLevel="1" x14ac:dyDescent="0.3">
      <c r="A54" s="56"/>
      <c r="B54" s="58"/>
      <c r="C54" s="57"/>
      <c r="D54" s="31" t="s">
        <v>14</v>
      </c>
      <c r="E54" s="4">
        <f t="shared" si="34"/>
        <v>18330.252160000004</v>
      </c>
      <c r="F54" s="4">
        <v>12542.654990000001</v>
      </c>
      <c r="G54" s="47">
        <f>7058.64073+1226.51377-2497.55733</f>
        <v>5787.5971700000009</v>
      </c>
      <c r="H54" s="4">
        <v>0</v>
      </c>
      <c r="I54" s="4">
        <v>0</v>
      </c>
      <c r="J54" s="4">
        <v>0</v>
      </c>
      <c r="K54" s="4">
        <v>0</v>
      </c>
      <c r="L54" s="4">
        <v>0</v>
      </c>
      <c r="M54" s="4">
        <v>0</v>
      </c>
      <c r="N54" s="4">
        <v>0</v>
      </c>
      <c r="O54" s="4">
        <v>0</v>
      </c>
      <c r="P54" s="4">
        <v>0</v>
      </c>
      <c r="Q54" s="4">
        <v>0</v>
      </c>
      <c r="R54" s="27"/>
      <c r="S54" s="27"/>
      <c r="T54" s="28"/>
    </row>
    <row r="55" spans="1:20" s="13" customFormat="1" outlineLevel="1" x14ac:dyDescent="0.3">
      <c r="A55" s="56"/>
      <c r="B55" s="58"/>
      <c r="C55" s="57"/>
      <c r="D55" s="31" t="s">
        <v>15</v>
      </c>
      <c r="E55" s="5">
        <f>SUM(F55:Q55)</f>
        <v>8107.3521199999996</v>
      </c>
      <c r="F55" s="5">
        <f>1550.21578+2784.32629</f>
        <v>4334.5420699999995</v>
      </c>
      <c r="G55" s="47">
        <f>872.41627+151.59159+3057.48905-308.68686</f>
        <v>3772.81005</v>
      </c>
      <c r="H55" s="4">
        <v>0</v>
      </c>
      <c r="I55" s="4">
        <v>0</v>
      </c>
      <c r="J55" s="4">
        <v>0</v>
      </c>
      <c r="K55" s="4">
        <v>0</v>
      </c>
      <c r="L55" s="4">
        <v>0</v>
      </c>
      <c r="M55" s="4">
        <v>0</v>
      </c>
      <c r="N55" s="4">
        <v>0</v>
      </c>
      <c r="O55" s="4">
        <v>0</v>
      </c>
      <c r="P55" s="4">
        <v>0</v>
      </c>
      <c r="Q55" s="4">
        <v>0</v>
      </c>
      <c r="R55" s="27"/>
      <c r="S55" s="27"/>
      <c r="T55" s="28"/>
    </row>
    <row r="56" spans="1:20" s="13" customFormat="1" ht="33.6" outlineLevel="1" x14ac:dyDescent="0.3">
      <c r="A56" s="56"/>
      <c r="B56" s="58"/>
      <c r="C56" s="57"/>
      <c r="D56" s="31" t="s">
        <v>16</v>
      </c>
      <c r="E56" s="5">
        <f t="shared" si="34"/>
        <v>0</v>
      </c>
      <c r="F56" s="5">
        <f>88.87919-88.87919</f>
        <v>0</v>
      </c>
      <c r="G56" s="47"/>
      <c r="H56" s="5">
        <v>0</v>
      </c>
      <c r="I56" s="5">
        <v>0</v>
      </c>
      <c r="J56" s="5">
        <v>0</v>
      </c>
      <c r="K56" s="5">
        <v>0</v>
      </c>
      <c r="L56" s="5">
        <v>0</v>
      </c>
      <c r="M56" s="5">
        <v>0</v>
      </c>
      <c r="N56" s="5">
        <v>0</v>
      </c>
      <c r="O56" s="5">
        <v>0</v>
      </c>
      <c r="P56" s="5">
        <v>0</v>
      </c>
      <c r="Q56" s="5">
        <v>0</v>
      </c>
      <c r="R56" s="27"/>
      <c r="S56" s="27"/>
      <c r="T56" s="28"/>
    </row>
    <row r="57" spans="1:20" s="13" customFormat="1" outlineLevel="1" x14ac:dyDescent="0.3">
      <c r="A57" s="56"/>
      <c r="B57" s="58"/>
      <c r="C57" s="57"/>
      <c r="D57" s="31" t="s">
        <v>17</v>
      </c>
      <c r="E57" s="5">
        <f t="shared" si="34"/>
        <v>0</v>
      </c>
      <c r="F57" s="5">
        <v>0</v>
      </c>
      <c r="G57" s="47">
        <f>3750-3750</f>
        <v>0</v>
      </c>
      <c r="H57" s="5"/>
      <c r="I57" s="5">
        <v>0</v>
      </c>
      <c r="J57" s="5">
        <v>0</v>
      </c>
      <c r="K57" s="5">
        <v>0</v>
      </c>
      <c r="L57" s="5">
        <v>0</v>
      </c>
      <c r="M57" s="5">
        <v>0</v>
      </c>
      <c r="N57" s="5">
        <v>0</v>
      </c>
      <c r="O57" s="5">
        <v>0</v>
      </c>
      <c r="P57" s="5">
        <v>0</v>
      </c>
      <c r="Q57" s="5">
        <v>0</v>
      </c>
      <c r="R57" s="27"/>
      <c r="S57" s="27"/>
      <c r="T57" s="28"/>
    </row>
    <row r="58" spans="1:20" s="13" customFormat="1" outlineLevel="1" x14ac:dyDescent="0.3">
      <c r="A58" s="56" t="s">
        <v>20</v>
      </c>
      <c r="B58" s="58" t="s">
        <v>58</v>
      </c>
      <c r="C58" s="57" t="s">
        <v>23</v>
      </c>
      <c r="D58" s="3" t="s">
        <v>13</v>
      </c>
      <c r="E58" s="4">
        <f>SUM(F58:Q58)</f>
        <v>104016.18754</v>
      </c>
      <c r="F58" s="4">
        <f>SUM(F59:F63)</f>
        <v>930</v>
      </c>
      <c r="G58" s="45">
        <f t="shared" ref="G58:Q58" si="35">SUM(G59:G63)</f>
        <v>21266.187539999999</v>
      </c>
      <c r="H58" s="4">
        <f t="shared" si="35"/>
        <v>13860</v>
      </c>
      <c r="I58" s="4">
        <f t="shared" si="35"/>
        <v>3960</v>
      </c>
      <c r="J58" s="4">
        <f t="shared" si="35"/>
        <v>8000</v>
      </c>
      <c r="K58" s="4">
        <f t="shared" si="35"/>
        <v>8000</v>
      </c>
      <c r="L58" s="4">
        <f t="shared" si="35"/>
        <v>8000</v>
      </c>
      <c r="M58" s="4">
        <f t="shared" si="35"/>
        <v>8000</v>
      </c>
      <c r="N58" s="4">
        <f t="shared" si="35"/>
        <v>8000</v>
      </c>
      <c r="O58" s="4">
        <f t="shared" si="35"/>
        <v>8000</v>
      </c>
      <c r="P58" s="4">
        <f t="shared" si="35"/>
        <v>8000</v>
      </c>
      <c r="Q58" s="4">
        <f t="shared" si="35"/>
        <v>8000</v>
      </c>
      <c r="R58" s="27"/>
      <c r="S58" s="27"/>
      <c r="T58" s="28"/>
    </row>
    <row r="59" spans="1:20" outlineLevel="1" x14ac:dyDescent="0.3">
      <c r="A59" s="56"/>
      <c r="B59" s="58"/>
      <c r="C59" s="57"/>
      <c r="D59" s="31" t="s">
        <v>32</v>
      </c>
      <c r="E59" s="4">
        <f t="shared" ref="E59:E63" si="36">SUM(F59:Q59)</f>
        <v>0</v>
      </c>
      <c r="F59" s="21">
        <v>0</v>
      </c>
      <c r="G59" s="49">
        <v>0</v>
      </c>
      <c r="H59" s="21">
        <v>0</v>
      </c>
      <c r="I59" s="11">
        <v>0</v>
      </c>
      <c r="J59" s="11">
        <v>0</v>
      </c>
      <c r="K59" s="11">
        <v>0</v>
      </c>
      <c r="L59" s="11">
        <v>0</v>
      </c>
      <c r="M59" s="11">
        <v>0</v>
      </c>
      <c r="N59" s="11">
        <v>0</v>
      </c>
      <c r="O59" s="11">
        <v>0</v>
      </c>
      <c r="P59" s="11">
        <v>0</v>
      </c>
      <c r="Q59" s="11">
        <v>0</v>
      </c>
      <c r="R59" s="25"/>
      <c r="S59" s="25"/>
      <c r="T59" s="26"/>
    </row>
    <row r="60" spans="1:20" s="13" customFormat="1" ht="33.6" outlineLevel="1" x14ac:dyDescent="0.3">
      <c r="A60" s="56"/>
      <c r="B60" s="58"/>
      <c r="C60" s="57"/>
      <c r="D60" s="31" t="s">
        <v>14</v>
      </c>
      <c r="E60" s="4">
        <f t="shared" si="36"/>
        <v>11933.259979999999</v>
      </c>
      <c r="F60" s="21">
        <v>0</v>
      </c>
      <c r="G60" s="49">
        <f>7789.54856+4143.71142</f>
        <v>11933.259979999999</v>
      </c>
      <c r="H60" s="21">
        <v>0</v>
      </c>
      <c r="I60" s="4">
        <v>0</v>
      </c>
      <c r="J60" s="4">
        <v>0</v>
      </c>
      <c r="K60" s="4">
        <v>0</v>
      </c>
      <c r="L60" s="4">
        <v>0</v>
      </c>
      <c r="M60" s="4">
        <v>0</v>
      </c>
      <c r="N60" s="4">
        <v>0</v>
      </c>
      <c r="O60" s="4">
        <v>0</v>
      </c>
      <c r="P60" s="4">
        <v>0</v>
      </c>
      <c r="Q60" s="4">
        <v>0</v>
      </c>
      <c r="R60" s="27"/>
      <c r="S60" s="27"/>
      <c r="T60" s="28"/>
    </row>
    <row r="61" spans="1:20" s="13" customFormat="1" outlineLevel="1" x14ac:dyDescent="0.3">
      <c r="A61" s="56"/>
      <c r="B61" s="58"/>
      <c r="C61" s="57"/>
      <c r="D61" s="31" t="s">
        <v>15</v>
      </c>
      <c r="E61" s="5">
        <f t="shared" si="36"/>
        <v>1474.8975599999999</v>
      </c>
      <c r="F61" s="21"/>
      <c r="G61" s="49">
        <f>962.75324+512.14432</f>
        <v>1474.8975599999999</v>
      </c>
      <c r="H61" s="21">
        <v>0</v>
      </c>
      <c r="I61" s="4">
        <v>0</v>
      </c>
      <c r="J61" s="4">
        <v>0</v>
      </c>
      <c r="K61" s="4">
        <v>0</v>
      </c>
      <c r="L61" s="4">
        <v>0</v>
      </c>
      <c r="M61" s="4">
        <v>0</v>
      </c>
      <c r="N61" s="4">
        <v>0</v>
      </c>
      <c r="O61" s="4">
        <v>0</v>
      </c>
      <c r="P61" s="4">
        <v>0</v>
      </c>
      <c r="Q61" s="4">
        <v>0</v>
      </c>
      <c r="R61" s="27"/>
      <c r="S61" s="27"/>
      <c r="T61" s="28"/>
    </row>
    <row r="62" spans="1:20" s="13" customFormat="1" ht="33.6" outlineLevel="1" x14ac:dyDescent="0.3">
      <c r="A62" s="56"/>
      <c r="B62" s="58"/>
      <c r="C62" s="57"/>
      <c r="D62" s="31" t="s">
        <v>16</v>
      </c>
      <c r="E62" s="5">
        <f t="shared" si="36"/>
        <v>19408.03</v>
      </c>
      <c r="F62" s="21">
        <f>0+930</f>
        <v>930</v>
      </c>
      <c r="G62" s="49">
        <f>405+253.03</f>
        <v>658.03</v>
      </c>
      <c r="H62" s="21">
        <v>13860</v>
      </c>
      <c r="I62" s="5">
        <v>3960</v>
      </c>
      <c r="J62" s="5">
        <v>0</v>
      </c>
      <c r="K62" s="5">
        <v>0</v>
      </c>
      <c r="L62" s="5">
        <v>0</v>
      </c>
      <c r="M62" s="5">
        <v>0</v>
      </c>
      <c r="N62" s="5">
        <v>0</v>
      </c>
      <c r="O62" s="5">
        <v>0</v>
      </c>
      <c r="P62" s="5">
        <v>0</v>
      </c>
      <c r="Q62" s="5">
        <v>0</v>
      </c>
      <c r="R62" s="27"/>
      <c r="S62" s="27"/>
      <c r="T62" s="28"/>
    </row>
    <row r="63" spans="1:20" s="13" customFormat="1" outlineLevel="1" x14ac:dyDescent="0.3">
      <c r="A63" s="56"/>
      <c r="B63" s="58"/>
      <c r="C63" s="57"/>
      <c r="D63" s="31" t="s">
        <v>17</v>
      </c>
      <c r="E63" s="5">
        <f t="shared" si="36"/>
        <v>71200</v>
      </c>
      <c r="F63" s="5">
        <f>5400-930-4470</f>
        <v>0</v>
      </c>
      <c r="G63" s="47">
        <v>7200</v>
      </c>
      <c r="H63" s="5"/>
      <c r="I63" s="5"/>
      <c r="J63" s="5">
        <v>8000</v>
      </c>
      <c r="K63" s="5">
        <v>8000</v>
      </c>
      <c r="L63" s="5">
        <v>8000</v>
      </c>
      <c r="M63" s="5">
        <v>8000</v>
      </c>
      <c r="N63" s="5">
        <v>8000</v>
      </c>
      <c r="O63" s="5">
        <v>8000</v>
      </c>
      <c r="P63" s="5">
        <v>8000</v>
      </c>
      <c r="Q63" s="5">
        <v>8000</v>
      </c>
      <c r="R63" s="27"/>
      <c r="S63" s="27"/>
      <c r="T63" s="28"/>
    </row>
    <row r="64" spans="1:20" s="13" customFormat="1" ht="16.5" customHeight="1" outlineLevel="1" x14ac:dyDescent="0.3">
      <c r="A64" s="56" t="s">
        <v>24</v>
      </c>
      <c r="B64" s="57" t="s">
        <v>57</v>
      </c>
      <c r="C64" s="57" t="s">
        <v>34</v>
      </c>
      <c r="D64" s="3" t="s">
        <v>13</v>
      </c>
      <c r="E64" s="4">
        <f>SUM(F64:Q64)</f>
        <v>70107.52932999999</v>
      </c>
      <c r="F64" s="4">
        <f>SUM(F65:F69)</f>
        <v>6149.1889199999996</v>
      </c>
      <c r="G64" s="45">
        <f t="shared" ref="G64:Q64" si="37">SUM(G65:G69)</f>
        <v>7558.3404099999998</v>
      </c>
      <c r="H64" s="4">
        <f t="shared" si="37"/>
        <v>5640</v>
      </c>
      <c r="I64" s="4">
        <f t="shared" si="37"/>
        <v>5640</v>
      </c>
      <c r="J64" s="4">
        <f t="shared" si="37"/>
        <v>5640</v>
      </c>
      <c r="K64" s="4">
        <f t="shared" si="37"/>
        <v>5640</v>
      </c>
      <c r="L64" s="4">
        <f t="shared" si="37"/>
        <v>5640</v>
      </c>
      <c r="M64" s="4">
        <f t="shared" si="37"/>
        <v>5640</v>
      </c>
      <c r="N64" s="4">
        <f t="shared" si="37"/>
        <v>5640</v>
      </c>
      <c r="O64" s="4">
        <f t="shared" si="37"/>
        <v>5640</v>
      </c>
      <c r="P64" s="4">
        <f t="shared" si="37"/>
        <v>5640</v>
      </c>
      <c r="Q64" s="4">
        <f t="shared" si="37"/>
        <v>5640</v>
      </c>
      <c r="R64" s="27"/>
      <c r="S64" s="27"/>
      <c r="T64" s="28"/>
    </row>
    <row r="65" spans="1:20" ht="17.25" customHeight="1" outlineLevel="1" x14ac:dyDescent="0.3">
      <c r="A65" s="56"/>
      <c r="B65" s="57"/>
      <c r="C65" s="57"/>
      <c r="D65" s="31" t="s">
        <v>32</v>
      </c>
      <c r="E65" s="5">
        <f t="shared" ref="E65:E67" si="38">SUM(F65:Q65)</f>
        <v>0</v>
      </c>
      <c r="F65" s="11">
        <v>0</v>
      </c>
      <c r="G65" s="40">
        <v>0</v>
      </c>
      <c r="H65" s="11">
        <v>0</v>
      </c>
      <c r="I65" s="11">
        <v>0</v>
      </c>
      <c r="J65" s="11">
        <v>0</v>
      </c>
      <c r="K65" s="11">
        <v>0</v>
      </c>
      <c r="L65" s="11">
        <v>0</v>
      </c>
      <c r="M65" s="11">
        <v>0</v>
      </c>
      <c r="N65" s="11">
        <v>0</v>
      </c>
      <c r="O65" s="11">
        <v>0</v>
      </c>
      <c r="P65" s="11">
        <v>0</v>
      </c>
      <c r="Q65" s="11">
        <v>0</v>
      </c>
      <c r="R65" s="25"/>
      <c r="S65" s="25"/>
      <c r="T65" s="26"/>
    </row>
    <row r="66" spans="1:20" s="13" customFormat="1" ht="33.6" outlineLevel="1" x14ac:dyDescent="0.3">
      <c r="A66" s="56"/>
      <c r="B66" s="57"/>
      <c r="C66" s="57"/>
      <c r="D66" s="31" t="s">
        <v>14</v>
      </c>
      <c r="E66" s="5">
        <f t="shared" si="38"/>
        <v>0</v>
      </c>
      <c r="F66" s="11">
        <v>0</v>
      </c>
      <c r="G66" s="40">
        <v>0</v>
      </c>
      <c r="H66" s="11">
        <v>0</v>
      </c>
      <c r="I66" s="4">
        <v>0</v>
      </c>
      <c r="J66" s="4">
        <v>0</v>
      </c>
      <c r="K66" s="4">
        <v>0</v>
      </c>
      <c r="L66" s="4">
        <v>0</v>
      </c>
      <c r="M66" s="4">
        <v>0</v>
      </c>
      <c r="N66" s="4">
        <v>0</v>
      </c>
      <c r="O66" s="4">
        <v>0</v>
      </c>
      <c r="P66" s="4">
        <v>0</v>
      </c>
      <c r="Q66" s="4">
        <v>0</v>
      </c>
      <c r="R66" s="27"/>
      <c r="S66" s="27"/>
      <c r="T66" s="28"/>
    </row>
    <row r="67" spans="1:20" s="13" customFormat="1" outlineLevel="1" x14ac:dyDescent="0.3">
      <c r="A67" s="56"/>
      <c r="B67" s="57"/>
      <c r="C67" s="57"/>
      <c r="D67" s="31" t="s">
        <v>15</v>
      </c>
      <c r="E67" s="5">
        <f t="shared" si="38"/>
        <v>0</v>
      </c>
      <c r="F67" s="11">
        <v>0</v>
      </c>
      <c r="G67" s="40">
        <v>0</v>
      </c>
      <c r="H67" s="11">
        <v>0</v>
      </c>
      <c r="I67" s="4">
        <v>0</v>
      </c>
      <c r="J67" s="4">
        <v>0</v>
      </c>
      <c r="K67" s="4">
        <v>0</v>
      </c>
      <c r="L67" s="4">
        <v>0</v>
      </c>
      <c r="M67" s="4">
        <v>0</v>
      </c>
      <c r="N67" s="4">
        <v>0</v>
      </c>
      <c r="O67" s="4">
        <v>0</v>
      </c>
      <c r="P67" s="4">
        <v>0</v>
      </c>
      <c r="Q67" s="4">
        <v>0</v>
      </c>
      <c r="R67" s="27"/>
      <c r="S67" s="27"/>
      <c r="T67" s="28"/>
    </row>
    <row r="68" spans="1:20" s="13" customFormat="1" ht="33.6" outlineLevel="1" x14ac:dyDescent="0.3">
      <c r="A68" s="56"/>
      <c r="B68" s="57"/>
      <c r="C68" s="57"/>
      <c r="D68" s="31" t="s">
        <v>16</v>
      </c>
      <c r="E68" s="5">
        <f>SUM(F68:Q68)</f>
        <v>29307.529329999998</v>
      </c>
      <c r="F68" s="5">
        <f>6021.26592+200-33.687+120-170+11.61</f>
        <v>6149.1889199999996</v>
      </c>
      <c r="G68" s="47">
        <f>1840-200+600+200+200+443.34041+300+1000+375</f>
        <v>4758.3404099999998</v>
      </c>
      <c r="H68" s="5">
        <v>1840</v>
      </c>
      <c r="I68" s="5">
        <v>1840</v>
      </c>
      <c r="J68" s="5">
        <v>1840</v>
      </c>
      <c r="K68" s="5">
        <v>1840</v>
      </c>
      <c r="L68" s="5">
        <v>1840</v>
      </c>
      <c r="M68" s="5">
        <v>1840</v>
      </c>
      <c r="N68" s="5">
        <v>1840</v>
      </c>
      <c r="O68" s="5">
        <v>1840</v>
      </c>
      <c r="P68" s="5">
        <v>1840</v>
      </c>
      <c r="Q68" s="5">
        <v>1840</v>
      </c>
      <c r="R68" s="27"/>
      <c r="S68" s="27"/>
      <c r="T68" s="28"/>
    </row>
    <row r="69" spans="1:20" s="13" customFormat="1" outlineLevel="1" x14ac:dyDescent="0.3">
      <c r="A69" s="56"/>
      <c r="B69" s="57"/>
      <c r="C69" s="57"/>
      <c r="D69" s="31" t="s">
        <v>17</v>
      </c>
      <c r="E69" s="5">
        <f>SUM(F69:Q69)</f>
        <v>40800</v>
      </c>
      <c r="F69" s="4">
        <v>0</v>
      </c>
      <c r="G69" s="47">
        <f>3800-600-200-200</f>
        <v>2800</v>
      </c>
      <c r="H69" s="5">
        <v>3800</v>
      </c>
      <c r="I69" s="5">
        <v>3800</v>
      </c>
      <c r="J69" s="5">
        <v>3800</v>
      </c>
      <c r="K69" s="5">
        <v>3800</v>
      </c>
      <c r="L69" s="5">
        <v>3800</v>
      </c>
      <c r="M69" s="5">
        <v>3800</v>
      </c>
      <c r="N69" s="5">
        <v>3800</v>
      </c>
      <c r="O69" s="5">
        <v>3800</v>
      </c>
      <c r="P69" s="5">
        <v>3800</v>
      </c>
      <c r="Q69" s="5">
        <v>3800</v>
      </c>
      <c r="R69" s="27"/>
      <c r="S69" s="27"/>
      <c r="T69" s="28"/>
    </row>
    <row r="70" spans="1:20" s="13" customFormat="1" outlineLevel="1" x14ac:dyDescent="0.3">
      <c r="A70" s="56"/>
      <c r="B70" s="57"/>
      <c r="C70" s="88" t="s">
        <v>23</v>
      </c>
      <c r="D70" s="3" t="s">
        <v>13</v>
      </c>
      <c r="E70" s="4">
        <f>SUM(F70:Q70)</f>
        <v>200</v>
      </c>
      <c r="F70" s="4">
        <f>SUM(F71:F75)</f>
        <v>0</v>
      </c>
      <c r="G70" s="45">
        <f t="shared" ref="G70:Q70" si="39">SUM(G71:G75)</f>
        <v>200</v>
      </c>
      <c r="H70" s="4">
        <f t="shared" si="39"/>
        <v>0</v>
      </c>
      <c r="I70" s="4">
        <f t="shared" si="39"/>
        <v>0</v>
      </c>
      <c r="J70" s="4">
        <f t="shared" si="39"/>
        <v>0</v>
      </c>
      <c r="K70" s="4">
        <f t="shared" si="39"/>
        <v>0</v>
      </c>
      <c r="L70" s="4">
        <f t="shared" si="39"/>
        <v>0</v>
      </c>
      <c r="M70" s="4">
        <f t="shared" si="39"/>
        <v>0</v>
      </c>
      <c r="N70" s="4">
        <f t="shared" si="39"/>
        <v>0</v>
      </c>
      <c r="O70" s="4">
        <f t="shared" si="39"/>
        <v>0</v>
      </c>
      <c r="P70" s="4">
        <f t="shared" si="39"/>
        <v>0</v>
      </c>
      <c r="Q70" s="4">
        <f t="shared" si="39"/>
        <v>0</v>
      </c>
      <c r="R70" s="27"/>
      <c r="S70" s="27"/>
      <c r="T70" s="28"/>
    </row>
    <row r="71" spans="1:20" outlineLevel="1" x14ac:dyDescent="0.3">
      <c r="A71" s="56"/>
      <c r="B71" s="57"/>
      <c r="C71" s="88"/>
      <c r="D71" s="31" t="s">
        <v>32</v>
      </c>
      <c r="E71" s="5">
        <f t="shared" ref="E71:E75" si="40">SUM(F71:Q71)</f>
        <v>0</v>
      </c>
      <c r="F71" s="11">
        <v>0</v>
      </c>
      <c r="G71" s="40">
        <v>0</v>
      </c>
      <c r="H71" s="11">
        <v>0</v>
      </c>
      <c r="I71" s="11">
        <v>0</v>
      </c>
      <c r="J71" s="11">
        <v>0</v>
      </c>
      <c r="K71" s="11">
        <v>0</v>
      </c>
      <c r="L71" s="11">
        <v>0</v>
      </c>
      <c r="M71" s="11">
        <v>0</v>
      </c>
      <c r="N71" s="11">
        <v>0</v>
      </c>
      <c r="O71" s="11">
        <v>0</v>
      </c>
      <c r="P71" s="11">
        <v>0</v>
      </c>
      <c r="Q71" s="11">
        <v>0</v>
      </c>
      <c r="R71" s="25"/>
      <c r="S71" s="25"/>
      <c r="T71" s="26"/>
    </row>
    <row r="72" spans="1:20" s="13" customFormat="1" ht="33.6" outlineLevel="1" x14ac:dyDescent="0.3">
      <c r="A72" s="56"/>
      <c r="B72" s="57"/>
      <c r="C72" s="88"/>
      <c r="D72" s="31" t="s">
        <v>14</v>
      </c>
      <c r="E72" s="5">
        <f t="shared" si="40"/>
        <v>0</v>
      </c>
      <c r="F72" s="11">
        <v>0</v>
      </c>
      <c r="G72" s="40">
        <v>0</v>
      </c>
      <c r="H72" s="11">
        <v>0</v>
      </c>
      <c r="I72" s="4">
        <v>0</v>
      </c>
      <c r="J72" s="4">
        <v>0</v>
      </c>
      <c r="K72" s="4">
        <v>0</v>
      </c>
      <c r="L72" s="4">
        <v>0</v>
      </c>
      <c r="M72" s="4">
        <v>0</v>
      </c>
      <c r="N72" s="4">
        <v>0</v>
      </c>
      <c r="O72" s="4">
        <v>0</v>
      </c>
      <c r="P72" s="4">
        <v>0</v>
      </c>
      <c r="Q72" s="4">
        <v>0</v>
      </c>
      <c r="R72" s="27"/>
      <c r="S72" s="27"/>
      <c r="T72" s="28"/>
    </row>
    <row r="73" spans="1:20" s="13" customFormat="1" outlineLevel="1" x14ac:dyDescent="0.3">
      <c r="A73" s="56"/>
      <c r="B73" s="57"/>
      <c r="C73" s="88"/>
      <c r="D73" s="31" t="s">
        <v>15</v>
      </c>
      <c r="E73" s="5">
        <f t="shared" si="40"/>
        <v>0</v>
      </c>
      <c r="F73" s="11">
        <v>0</v>
      </c>
      <c r="G73" s="40">
        <v>0</v>
      </c>
      <c r="H73" s="11">
        <v>0</v>
      </c>
      <c r="I73" s="4">
        <v>0</v>
      </c>
      <c r="J73" s="4">
        <v>0</v>
      </c>
      <c r="K73" s="4">
        <v>0</v>
      </c>
      <c r="L73" s="4">
        <v>0</v>
      </c>
      <c r="M73" s="4">
        <v>0</v>
      </c>
      <c r="N73" s="4">
        <v>0</v>
      </c>
      <c r="O73" s="4">
        <v>0</v>
      </c>
      <c r="P73" s="4">
        <v>0</v>
      </c>
      <c r="Q73" s="4">
        <v>0</v>
      </c>
      <c r="R73" s="27"/>
      <c r="S73" s="27"/>
      <c r="T73" s="28"/>
    </row>
    <row r="74" spans="1:20" s="13" customFormat="1" ht="33.6" outlineLevel="1" x14ac:dyDescent="0.3">
      <c r="A74" s="56"/>
      <c r="B74" s="57"/>
      <c r="C74" s="88"/>
      <c r="D74" s="31" t="s">
        <v>16</v>
      </c>
      <c r="E74" s="5">
        <f>SUM(F74:Q74)</f>
        <v>200</v>
      </c>
      <c r="F74" s="5">
        <v>0</v>
      </c>
      <c r="G74" s="47">
        <v>200</v>
      </c>
      <c r="H74" s="5">
        <v>0</v>
      </c>
      <c r="I74" s="5">
        <v>0</v>
      </c>
      <c r="J74" s="5">
        <v>0</v>
      </c>
      <c r="K74" s="5">
        <v>0</v>
      </c>
      <c r="L74" s="5">
        <v>0</v>
      </c>
      <c r="M74" s="5">
        <v>0</v>
      </c>
      <c r="N74" s="5">
        <v>0</v>
      </c>
      <c r="O74" s="5">
        <v>0</v>
      </c>
      <c r="P74" s="5">
        <v>0</v>
      </c>
      <c r="Q74" s="5">
        <v>0</v>
      </c>
      <c r="R74" s="24"/>
      <c r="S74" s="24"/>
    </row>
    <row r="75" spans="1:20" s="13" customFormat="1" outlineLevel="1" x14ac:dyDescent="0.3">
      <c r="A75" s="56"/>
      <c r="B75" s="57"/>
      <c r="C75" s="88"/>
      <c r="D75" s="31" t="s">
        <v>17</v>
      </c>
      <c r="E75" s="5">
        <f t="shared" si="40"/>
        <v>0</v>
      </c>
      <c r="F75" s="11">
        <v>0</v>
      </c>
      <c r="G75" s="40">
        <v>0</v>
      </c>
      <c r="H75" s="11">
        <v>0</v>
      </c>
      <c r="I75" s="5">
        <v>0</v>
      </c>
      <c r="J75" s="5">
        <v>0</v>
      </c>
      <c r="K75" s="5">
        <v>0</v>
      </c>
      <c r="L75" s="5">
        <v>0</v>
      </c>
      <c r="M75" s="5">
        <v>0</v>
      </c>
      <c r="N75" s="5">
        <v>0</v>
      </c>
      <c r="O75" s="5">
        <v>0</v>
      </c>
      <c r="P75" s="5">
        <v>0</v>
      </c>
      <c r="Q75" s="5">
        <v>0</v>
      </c>
      <c r="R75" s="24"/>
      <c r="S75" s="24"/>
    </row>
    <row r="76" spans="1:20" s="13" customFormat="1" outlineLevel="1" x14ac:dyDescent="0.3">
      <c r="A76" s="56" t="s">
        <v>25</v>
      </c>
      <c r="B76" s="58" t="s">
        <v>52</v>
      </c>
      <c r="C76" s="57" t="s">
        <v>34</v>
      </c>
      <c r="D76" s="3" t="s">
        <v>13</v>
      </c>
      <c r="E76" s="4">
        <f t="shared" ref="E76" si="41">SUM(G76:Q76)</f>
        <v>443473.89233</v>
      </c>
      <c r="F76" s="4">
        <f>SUM(F77:F81)</f>
        <v>48128.578999999998</v>
      </c>
      <c r="G76" s="45">
        <f>SUM(G77:G81)</f>
        <v>108685.89233</v>
      </c>
      <c r="H76" s="4">
        <f t="shared" ref="H76:Q76" si="42">SUM(H77:H81)</f>
        <v>188316</v>
      </c>
      <c r="I76" s="4">
        <f t="shared" si="42"/>
        <v>50472</v>
      </c>
      <c r="J76" s="4">
        <f t="shared" si="42"/>
        <v>12000</v>
      </c>
      <c r="K76" s="4">
        <f t="shared" si="42"/>
        <v>12000</v>
      </c>
      <c r="L76" s="4">
        <f t="shared" si="42"/>
        <v>12000</v>
      </c>
      <c r="M76" s="4">
        <f t="shared" si="42"/>
        <v>12000</v>
      </c>
      <c r="N76" s="4">
        <f t="shared" si="42"/>
        <v>12000</v>
      </c>
      <c r="O76" s="4">
        <f t="shared" si="42"/>
        <v>12000</v>
      </c>
      <c r="P76" s="4">
        <f t="shared" si="42"/>
        <v>12000</v>
      </c>
      <c r="Q76" s="4">
        <f t="shared" si="42"/>
        <v>12000</v>
      </c>
      <c r="R76" s="24"/>
      <c r="S76" s="24"/>
    </row>
    <row r="77" spans="1:20" outlineLevel="1" x14ac:dyDescent="0.3">
      <c r="A77" s="56"/>
      <c r="B77" s="58"/>
      <c r="C77" s="57"/>
      <c r="D77" s="31" t="s">
        <v>32</v>
      </c>
      <c r="E77" s="5">
        <f>SUM(F77:Q77)</f>
        <v>0</v>
      </c>
      <c r="F77" s="5">
        <v>0</v>
      </c>
      <c r="G77" s="47">
        <v>0</v>
      </c>
      <c r="H77" s="5">
        <v>0</v>
      </c>
      <c r="I77" s="11">
        <v>0</v>
      </c>
      <c r="J77" s="11">
        <v>0</v>
      </c>
      <c r="K77" s="11">
        <v>0</v>
      </c>
      <c r="L77" s="11">
        <v>0</v>
      </c>
      <c r="M77" s="11">
        <v>0</v>
      </c>
      <c r="N77" s="11">
        <v>0</v>
      </c>
      <c r="O77" s="11">
        <v>0</v>
      </c>
      <c r="P77" s="11">
        <v>0</v>
      </c>
      <c r="Q77" s="11">
        <v>0</v>
      </c>
    </row>
    <row r="78" spans="1:20" s="13" customFormat="1" ht="33.6" outlineLevel="1" x14ac:dyDescent="0.3">
      <c r="A78" s="56"/>
      <c r="B78" s="58"/>
      <c r="C78" s="57"/>
      <c r="D78" s="31" t="s">
        <v>14</v>
      </c>
      <c r="E78" s="5">
        <f t="shared" ref="E78:E81" si="43">SUM(F78:Q78)</f>
        <v>117288.73573</v>
      </c>
      <c r="F78" s="5">
        <f>0+20558.29156</f>
        <v>20558.291560000001</v>
      </c>
      <c r="G78" s="47">
        <f>6774.14956+956.29461+89000</f>
        <v>96730.444170000002</v>
      </c>
      <c r="H78" s="5">
        <v>0</v>
      </c>
      <c r="I78" s="4">
        <v>0</v>
      </c>
      <c r="J78" s="4">
        <v>0</v>
      </c>
      <c r="K78" s="4">
        <v>0</v>
      </c>
      <c r="L78" s="4">
        <v>0</v>
      </c>
      <c r="M78" s="4">
        <v>0</v>
      </c>
      <c r="N78" s="4">
        <v>0</v>
      </c>
      <c r="O78" s="4">
        <v>0</v>
      </c>
      <c r="P78" s="4">
        <v>0</v>
      </c>
      <c r="Q78" s="4">
        <v>0</v>
      </c>
      <c r="R78" s="24"/>
      <c r="S78" s="24"/>
    </row>
    <row r="79" spans="1:20" s="13" customFormat="1" outlineLevel="1" x14ac:dyDescent="0.3">
      <c r="A79" s="56"/>
      <c r="B79" s="58"/>
      <c r="C79" s="57"/>
      <c r="D79" s="31" t="s">
        <v>15</v>
      </c>
      <c r="E79" s="5">
        <f t="shared" si="43"/>
        <v>39525.7356</v>
      </c>
      <c r="F79" s="5">
        <f>25029.375+2540.91244</f>
        <v>27570.28744</v>
      </c>
      <c r="G79" s="47">
        <f>837.25444+118.19372+11000</f>
        <v>11955.44816</v>
      </c>
      <c r="H79" s="5">
        <v>0</v>
      </c>
      <c r="I79" s="4">
        <v>0</v>
      </c>
      <c r="J79" s="4">
        <v>0</v>
      </c>
      <c r="K79" s="4">
        <v>0</v>
      </c>
      <c r="L79" s="4">
        <v>0</v>
      </c>
      <c r="M79" s="4">
        <v>0</v>
      </c>
      <c r="N79" s="4">
        <v>0</v>
      </c>
      <c r="O79" s="4">
        <v>0</v>
      </c>
      <c r="P79" s="4">
        <v>0</v>
      </c>
      <c r="Q79" s="4">
        <v>0</v>
      </c>
      <c r="R79" s="24"/>
      <c r="S79" s="24"/>
    </row>
    <row r="80" spans="1:20" s="13" customFormat="1" ht="33.6" outlineLevel="1" x14ac:dyDescent="0.3">
      <c r="A80" s="56"/>
      <c r="B80" s="58"/>
      <c r="C80" s="57"/>
      <c r="D80" s="31" t="s">
        <v>16</v>
      </c>
      <c r="E80" s="5">
        <f t="shared" si="43"/>
        <v>0</v>
      </c>
      <c r="F80" s="5">
        <f>333-333</f>
        <v>0</v>
      </c>
      <c r="G80" s="47"/>
      <c r="H80" s="5">
        <v>0</v>
      </c>
      <c r="I80" s="5">
        <v>0</v>
      </c>
      <c r="J80" s="5">
        <v>0</v>
      </c>
      <c r="K80" s="5">
        <v>0</v>
      </c>
      <c r="L80" s="5">
        <v>0</v>
      </c>
      <c r="M80" s="5">
        <v>0</v>
      </c>
      <c r="N80" s="5">
        <v>0</v>
      </c>
      <c r="O80" s="5">
        <v>0</v>
      </c>
      <c r="P80" s="5">
        <v>0</v>
      </c>
      <c r="Q80" s="5">
        <v>0</v>
      </c>
      <c r="R80" s="24"/>
      <c r="S80" s="24"/>
    </row>
    <row r="81" spans="1:20" s="13" customFormat="1" outlineLevel="1" x14ac:dyDescent="0.3">
      <c r="A81" s="56"/>
      <c r="B81" s="58"/>
      <c r="C81" s="57"/>
      <c r="D81" s="31" t="s">
        <v>17</v>
      </c>
      <c r="E81" s="5">
        <f t="shared" si="43"/>
        <v>334788</v>
      </c>
      <c r="F81" s="5">
        <f>16628.504-16628.504</f>
        <v>0</v>
      </c>
      <c r="G81" s="47">
        <f>61000-7611.404-956.29461-118.19372-52314.10767</f>
        <v>0</v>
      </c>
      <c r="H81" s="5">
        <v>188316</v>
      </c>
      <c r="I81" s="5">
        <v>50472</v>
      </c>
      <c r="J81" s="5">
        <v>12000</v>
      </c>
      <c r="K81" s="5">
        <v>12000</v>
      </c>
      <c r="L81" s="5">
        <v>12000</v>
      </c>
      <c r="M81" s="5">
        <v>12000</v>
      </c>
      <c r="N81" s="5">
        <v>12000</v>
      </c>
      <c r="O81" s="5">
        <v>12000</v>
      </c>
      <c r="P81" s="5">
        <v>12000</v>
      </c>
      <c r="Q81" s="5">
        <v>12000</v>
      </c>
      <c r="R81" s="24"/>
      <c r="S81" s="24"/>
    </row>
    <row r="82" spans="1:20" s="13" customFormat="1" outlineLevel="1" x14ac:dyDescent="0.3">
      <c r="A82" s="56" t="s">
        <v>26</v>
      </c>
      <c r="B82" s="58" t="s">
        <v>27</v>
      </c>
      <c r="C82" s="57" t="s">
        <v>23</v>
      </c>
      <c r="D82" s="3" t="s">
        <v>13</v>
      </c>
      <c r="E82" s="4">
        <f>SUM(F82:Q82)</f>
        <v>26552.52</v>
      </c>
      <c r="F82" s="4">
        <f>SUM(F83:F87)</f>
        <v>2752.5200000000004</v>
      </c>
      <c r="G82" s="45">
        <f>SUM(G83:G87)</f>
        <v>2600</v>
      </c>
      <c r="H82" s="4">
        <f t="shared" ref="H82:Q82" si="44">SUM(H83:H87)</f>
        <v>2600</v>
      </c>
      <c r="I82" s="4">
        <f t="shared" si="44"/>
        <v>2600</v>
      </c>
      <c r="J82" s="4">
        <f t="shared" si="44"/>
        <v>2000</v>
      </c>
      <c r="K82" s="4">
        <f t="shared" si="44"/>
        <v>2000</v>
      </c>
      <c r="L82" s="4">
        <f t="shared" si="44"/>
        <v>2000</v>
      </c>
      <c r="M82" s="4">
        <f t="shared" si="44"/>
        <v>2000</v>
      </c>
      <c r="N82" s="4">
        <f t="shared" si="44"/>
        <v>2000</v>
      </c>
      <c r="O82" s="4">
        <f t="shared" si="44"/>
        <v>2000</v>
      </c>
      <c r="P82" s="4">
        <f t="shared" si="44"/>
        <v>2000</v>
      </c>
      <c r="Q82" s="4">
        <f t="shared" si="44"/>
        <v>2000</v>
      </c>
      <c r="R82" s="24"/>
      <c r="S82" s="24"/>
    </row>
    <row r="83" spans="1:20" outlineLevel="1" x14ac:dyDescent="0.3">
      <c r="A83" s="56"/>
      <c r="B83" s="58"/>
      <c r="C83" s="57"/>
      <c r="D83" s="31" t="s">
        <v>32</v>
      </c>
      <c r="E83" s="5">
        <f t="shared" ref="E83:E87" si="45">SUM(F83:Q83)</f>
        <v>0</v>
      </c>
      <c r="F83" s="5">
        <v>0</v>
      </c>
      <c r="G83" s="47">
        <v>0</v>
      </c>
      <c r="H83" s="5">
        <v>0</v>
      </c>
      <c r="I83" s="11">
        <v>0</v>
      </c>
      <c r="J83" s="11">
        <v>0</v>
      </c>
      <c r="K83" s="11">
        <v>0</v>
      </c>
      <c r="L83" s="11">
        <v>0</v>
      </c>
      <c r="M83" s="11">
        <v>0</v>
      </c>
      <c r="N83" s="11">
        <v>0</v>
      </c>
      <c r="O83" s="11">
        <v>0</v>
      </c>
      <c r="P83" s="11">
        <v>0</v>
      </c>
      <c r="Q83" s="11">
        <v>0</v>
      </c>
    </row>
    <row r="84" spans="1:20" s="13" customFormat="1" ht="33.6" outlineLevel="1" x14ac:dyDescent="0.3">
      <c r="A84" s="56"/>
      <c r="B84" s="58"/>
      <c r="C84" s="57"/>
      <c r="D84" s="31" t="s">
        <v>14</v>
      </c>
      <c r="E84" s="5">
        <f t="shared" si="45"/>
        <v>0</v>
      </c>
      <c r="F84" s="5">
        <v>0</v>
      </c>
      <c r="G84" s="47">
        <v>0</v>
      </c>
      <c r="H84" s="5">
        <v>0</v>
      </c>
      <c r="I84" s="4">
        <v>0</v>
      </c>
      <c r="J84" s="4">
        <v>0</v>
      </c>
      <c r="K84" s="4">
        <v>0</v>
      </c>
      <c r="L84" s="4">
        <v>0</v>
      </c>
      <c r="M84" s="4">
        <v>0</v>
      </c>
      <c r="N84" s="4">
        <v>0</v>
      </c>
      <c r="O84" s="4">
        <v>0</v>
      </c>
      <c r="P84" s="4">
        <v>0</v>
      </c>
      <c r="Q84" s="4">
        <v>0</v>
      </c>
      <c r="R84" s="24"/>
      <c r="S84" s="24"/>
    </row>
    <row r="85" spans="1:20" s="13" customFormat="1" outlineLevel="1" x14ac:dyDescent="0.3">
      <c r="A85" s="56"/>
      <c r="B85" s="58"/>
      <c r="C85" s="57"/>
      <c r="D85" s="31" t="s">
        <v>15</v>
      </c>
      <c r="E85" s="5">
        <f t="shared" si="45"/>
        <v>0</v>
      </c>
      <c r="F85" s="5">
        <v>0</v>
      </c>
      <c r="G85" s="47"/>
      <c r="H85" s="5">
        <v>0</v>
      </c>
      <c r="I85" s="4">
        <v>0</v>
      </c>
      <c r="J85" s="4">
        <v>0</v>
      </c>
      <c r="K85" s="4">
        <v>0</v>
      </c>
      <c r="L85" s="4">
        <v>0</v>
      </c>
      <c r="M85" s="4">
        <v>0</v>
      </c>
      <c r="N85" s="4">
        <v>0</v>
      </c>
      <c r="O85" s="4">
        <v>0</v>
      </c>
      <c r="P85" s="4">
        <v>0</v>
      </c>
      <c r="Q85" s="4">
        <v>0</v>
      </c>
      <c r="R85" s="24"/>
      <c r="S85" s="24"/>
    </row>
    <row r="86" spans="1:20" s="13" customFormat="1" ht="33.6" outlineLevel="1" x14ac:dyDescent="0.3">
      <c r="A86" s="56"/>
      <c r="B86" s="58"/>
      <c r="C86" s="57"/>
      <c r="D86" s="31" t="s">
        <v>16</v>
      </c>
      <c r="E86" s="5">
        <f t="shared" si="45"/>
        <v>8952.52</v>
      </c>
      <c r="F86" s="5">
        <f>1349.02771+1000+403.49229</f>
        <v>2752.5200000000004</v>
      </c>
      <c r="G86" s="47">
        <v>1600</v>
      </c>
      <c r="H86" s="5">
        <v>2300</v>
      </c>
      <c r="I86" s="5">
        <v>2300</v>
      </c>
      <c r="J86" s="5"/>
      <c r="K86" s="5"/>
      <c r="L86" s="5"/>
      <c r="M86" s="5"/>
      <c r="N86" s="5"/>
      <c r="O86" s="5"/>
      <c r="P86" s="5"/>
      <c r="Q86" s="5"/>
      <c r="R86" s="24"/>
      <c r="S86" s="24"/>
    </row>
    <row r="87" spans="1:20" s="13" customFormat="1" outlineLevel="1" x14ac:dyDescent="0.3">
      <c r="A87" s="56"/>
      <c r="B87" s="58"/>
      <c r="C87" s="57"/>
      <c r="D87" s="31" t="s">
        <v>17</v>
      </c>
      <c r="E87" s="5">
        <f t="shared" si="45"/>
        <v>17600</v>
      </c>
      <c r="F87" s="5">
        <f>2500-1000-1500</f>
        <v>0</v>
      </c>
      <c r="G87" s="47">
        <f>2600-1600</f>
        <v>1000</v>
      </c>
      <c r="H87" s="5">
        <v>300</v>
      </c>
      <c r="I87" s="5">
        <v>300</v>
      </c>
      <c r="J87" s="5">
        <v>2000</v>
      </c>
      <c r="K87" s="5">
        <v>2000</v>
      </c>
      <c r="L87" s="5">
        <v>2000</v>
      </c>
      <c r="M87" s="5">
        <v>2000</v>
      </c>
      <c r="N87" s="5">
        <v>2000</v>
      </c>
      <c r="O87" s="5">
        <v>2000</v>
      </c>
      <c r="P87" s="5">
        <v>2000</v>
      </c>
      <c r="Q87" s="5">
        <v>2000</v>
      </c>
      <c r="R87" s="24"/>
      <c r="S87" s="24"/>
    </row>
    <row r="88" spans="1:20" s="13" customFormat="1" outlineLevel="1" x14ac:dyDescent="0.3">
      <c r="A88" s="56" t="s">
        <v>38</v>
      </c>
      <c r="B88" s="57" t="s">
        <v>53</v>
      </c>
      <c r="C88" s="57" t="s">
        <v>40</v>
      </c>
      <c r="D88" s="3" t="s">
        <v>13</v>
      </c>
      <c r="E88" s="10">
        <f>F88+G88+H88+Q88</f>
        <v>272.2</v>
      </c>
      <c r="F88" s="11">
        <f>SUM(F89:F93)</f>
        <v>72.2</v>
      </c>
      <c r="G88" s="40">
        <f>SUM(G89:G93)</f>
        <v>0</v>
      </c>
      <c r="H88" s="11">
        <f t="shared" ref="H88:Q88" si="46">SUM(H89:H93)</f>
        <v>100</v>
      </c>
      <c r="I88" s="11">
        <f t="shared" si="46"/>
        <v>100</v>
      </c>
      <c r="J88" s="11">
        <f t="shared" si="46"/>
        <v>100</v>
      </c>
      <c r="K88" s="11">
        <f t="shared" si="46"/>
        <v>100</v>
      </c>
      <c r="L88" s="11">
        <f t="shared" si="46"/>
        <v>100</v>
      </c>
      <c r="M88" s="11">
        <f t="shared" si="46"/>
        <v>100</v>
      </c>
      <c r="N88" s="11">
        <f t="shared" si="46"/>
        <v>100</v>
      </c>
      <c r="O88" s="11">
        <f t="shared" si="46"/>
        <v>100</v>
      </c>
      <c r="P88" s="11">
        <f t="shared" si="46"/>
        <v>100</v>
      </c>
      <c r="Q88" s="11">
        <f t="shared" si="46"/>
        <v>100</v>
      </c>
      <c r="R88" s="24"/>
      <c r="S88" s="24"/>
    </row>
    <row r="89" spans="1:20" outlineLevel="1" x14ac:dyDescent="0.3">
      <c r="A89" s="56"/>
      <c r="B89" s="57"/>
      <c r="C89" s="57"/>
      <c r="D89" s="31" t="s">
        <v>32</v>
      </c>
      <c r="E89" s="11">
        <f>SUM(F89:Q89)</f>
        <v>0</v>
      </c>
      <c r="F89" s="11">
        <v>0</v>
      </c>
      <c r="G89" s="40">
        <v>0</v>
      </c>
      <c r="H89" s="11">
        <v>0</v>
      </c>
      <c r="I89" s="11">
        <v>0</v>
      </c>
      <c r="J89" s="11">
        <v>0</v>
      </c>
      <c r="K89" s="11">
        <v>0</v>
      </c>
      <c r="L89" s="11">
        <v>0</v>
      </c>
      <c r="M89" s="11">
        <v>0</v>
      </c>
      <c r="N89" s="11">
        <v>0</v>
      </c>
      <c r="O89" s="11">
        <v>0</v>
      </c>
      <c r="P89" s="11">
        <v>0</v>
      </c>
      <c r="Q89" s="11">
        <v>0</v>
      </c>
    </row>
    <row r="90" spans="1:20" s="13" customFormat="1" ht="33.6" outlineLevel="1" x14ac:dyDescent="0.3">
      <c r="A90" s="56"/>
      <c r="B90" s="57"/>
      <c r="C90" s="57"/>
      <c r="D90" s="31" t="s">
        <v>14</v>
      </c>
      <c r="E90" s="11">
        <f t="shared" ref="E90:E92" si="47">SUM(F90:Q90)</f>
        <v>0</v>
      </c>
      <c r="F90" s="1">
        <v>0</v>
      </c>
      <c r="G90" s="41">
        <v>0</v>
      </c>
      <c r="H90" s="1">
        <v>0</v>
      </c>
      <c r="I90" s="4">
        <v>0</v>
      </c>
      <c r="J90" s="4">
        <v>0</v>
      </c>
      <c r="K90" s="4">
        <v>0</v>
      </c>
      <c r="L90" s="4">
        <v>0</v>
      </c>
      <c r="M90" s="4">
        <v>0</v>
      </c>
      <c r="N90" s="4">
        <v>0</v>
      </c>
      <c r="O90" s="4">
        <v>0</v>
      </c>
      <c r="P90" s="4">
        <v>0</v>
      </c>
      <c r="Q90" s="4">
        <v>0</v>
      </c>
      <c r="R90" s="24"/>
      <c r="S90" s="24"/>
    </row>
    <row r="91" spans="1:20" s="13" customFormat="1" outlineLevel="1" x14ac:dyDescent="0.3">
      <c r="A91" s="56"/>
      <c r="B91" s="57"/>
      <c r="C91" s="57"/>
      <c r="D91" s="31" t="s">
        <v>15</v>
      </c>
      <c r="E91" s="11">
        <f t="shared" si="47"/>
        <v>0</v>
      </c>
      <c r="F91" s="12">
        <v>0</v>
      </c>
      <c r="G91" s="42">
        <v>0</v>
      </c>
      <c r="H91" s="12">
        <v>0</v>
      </c>
      <c r="I91" s="4">
        <v>0</v>
      </c>
      <c r="J91" s="4">
        <v>0</v>
      </c>
      <c r="K91" s="4">
        <v>0</v>
      </c>
      <c r="L91" s="4">
        <v>0</v>
      </c>
      <c r="M91" s="4">
        <v>0</v>
      </c>
      <c r="N91" s="4">
        <v>0</v>
      </c>
      <c r="O91" s="4">
        <v>0</v>
      </c>
      <c r="P91" s="4">
        <v>0</v>
      </c>
      <c r="Q91" s="4">
        <v>0</v>
      </c>
      <c r="R91" s="24"/>
      <c r="S91" s="24"/>
    </row>
    <row r="92" spans="1:20" s="13" customFormat="1" ht="33.6" outlineLevel="1" x14ac:dyDescent="0.3">
      <c r="A92" s="56"/>
      <c r="B92" s="57"/>
      <c r="C92" s="57"/>
      <c r="D92" s="31" t="s">
        <v>16</v>
      </c>
      <c r="E92" s="10">
        <f t="shared" si="47"/>
        <v>1072.2</v>
      </c>
      <c r="F92" s="12">
        <f>50+90+2.5-70.3</f>
        <v>72.2</v>
      </c>
      <c r="G92" s="41">
        <f>50-50</f>
        <v>0</v>
      </c>
      <c r="H92" s="12">
        <v>100</v>
      </c>
      <c r="I92" s="12">
        <v>100</v>
      </c>
      <c r="J92" s="12">
        <v>100</v>
      </c>
      <c r="K92" s="12">
        <v>100</v>
      </c>
      <c r="L92" s="12">
        <v>100</v>
      </c>
      <c r="M92" s="12">
        <v>100</v>
      </c>
      <c r="N92" s="12">
        <v>100</v>
      </c>
      <c r="O92" s="12">
        <v>100</v>
      </c>
      <c r="P92" s="12">
        <v>100</v>
      </c>
      <c r="Q92" s="12">
        <v>100</v>
      </c>
      <c r="R92" s="24"/>
      <c r="S92" s="24"/>
    </row>
    <row r="93" spans="1:20" s="13" customFormat="1" outlineLevel="1" x14ac:dyDescent="0.3">
      <c r="A93" s="56"/>
      <c r="B93" s="57"/>
      <c r="C93" s="57"/>
      <c r="D93" s="31" t="s">
        <v>17</v>
      </c>
      <c r="E93" s="32" t="s">
        <v>37</v>
      </c>
      <c r="F93" s="1">
        <v>0</v>
      </c>
      <c r="G93" s="43">
        <v>0</v>
      </c>
      <c r="H93" s="1">
        <v>0</v>
      </c>
      <c r="I93" s="5">
        <v>0</v>
      </c>
      <c r="J93" s="5">
        <v>0</v>
      </c>
      <c r="K93" s="5">
        <v>0</v>
      </c>
      <c r="L93" s="5">
        <v>0</v>
      </c>
      <c r="M93" s="5">
        <v>0</v>
      </c>
      <c r="N93" s="5">
        <v>0</v>
      </c>
      <c r="O93" s="5">
        <v>0</v>
      </c>
      <c r="P93" s="5">
        <v>0</v>
      </c>
      <c r="Q93" s="5">
        <v>0</v>
      </c>
      <c r="R93" s="24"/>
      <c r="S93" s="24"/>
    </row>
    <row r="94" spans="1:20" s="13" customFormat="1" x14ac:dyDescent="0.3">
      <c r="A94" s="79" t="s">
        <v>28</v>
      </c>
      <c r="B94" s="80"/>
      <c r="C94" s="81"/>
      <c r="D94" s="3" t="s">
        <v>13</v>
      </c>
      <c r="E94" s="4">
        <f>SUM(F94:Q94)</f>
        <v>719988.51248000003</v>
      </c>
      <c r="F94" s="4">
        <f>SUM(F95:F99)</f>
        <v>74909.684980000005</v>
      </c>
      <c r="G94" s="45">
        <f>SUM(G95:G99)</f>
        <v>149870.82749999998</v>
      </c>
      <c r="H94" s="4">
        <f t="shared" ref="H94" si="48">SUM(H95:H99)</f>
        <v>210516</v>
      </c>
      <c r="I94" s="4">
        <f t="shared" ref="I94:Q94" si="49">SUM(I95:I99)</f>
        <v>62772</v>
      </c>
      <c r="J94" s="4">
        <f t="shared" si="49"/>
        <v>27740</v>
      </c>
      <c r="K94" s="4">
        <f t="shared" si="49"/>
        <v>27740</v>
      </c>
      <c r="L94" s="4">
        <f t="shared" si="49"/>
        <v>27740</v>
      </c>
      <c r="M94" s="4">
        <f t="shared" si="49"/>
        <v>27740</v>
      </c>
      <c r="N94" s="4">
        <f t="shared" si="49"/>
        <v>27740</v>
      </c>
      <c r="O94" s="4">
        <f t="shared" si="49"/>
        <v>27740</v>
      </c>
      <c r="P94" s="4">
        <f t="shared" si="49"/>
        <v>27740</v>
      </c>
      <c r="Q94" s="4">
        <f t="shared" si="49"/>
        <v>27740</v>
      </c>
      <c r="R94" s="24"/>
      <c r="S94" s="24"/>
    </row>
    <row r="95" spans="1:20" outlineLevel="1" x14ac:dyDescent="0.3">
      <c r="A95" s="82"/>
      <c r="B95" s="83"/>
      <c r="C95" s="84"/>
      <c r="D95" s="3" t="s">
        <v>32</v>
      </c>
      <c r="E95" s="11">
        <f>SUM(F95:Q95)</f>
        <v>0</v>
      </c>
      <c r="F95" s="11">
        <f>F53+F59+F65+F71+F77+F83</f>
        <v>0</v>
      </c>
      <c r="G95" s="40">
        <f t="shared" ref="G95:H95" si="50">G53+G59+G65+G71+G77+G83</f>
        <v>0</v>
      </c>
      <c r="H95" s="11">
        <f t="shared" si="50"/>
        <v>0</v>
      </c>
      <c r="I95" s="11">
        <f t="shared" ref="I95:Q95" si="51">I53+I59+I65+I71+I77+I83</f>
        <v>0</v>
      </c>
      <c r="J95" s="11">
        <f t="shared" si="51"/>
        <v>0</v>
      </c>
      <c r="K95" s="11">
        <f t="shared" si="51"/>
        <v>0</v>
      </c>
      <c r="L95" s="11">
        <f t="shared" si="51"/>
        <v>0</v>
      </c>
      <c r="M95" s="11">
        <f t="shared" si="51"/>
        <v>0</v>
      </c>
      <c r="N95" s="11">
        <f t="shared" si="51"/>
        <v>0</v>
      </c>
      <c r="O95" s="11">
        <f t="shared" si="51"/>
        <v>0</v>
      </c>
      <c r="P95" s="11">
        <f t="shared" si="51"/>
        <v>0</v>
      </c>
      <c r="Q95" s="11">
        <f t="shared" si="51"/>
        <v>0</v>
      </c>
    </row>
    <row r="96" spans="1:20" s="13" customFormat="1" ht="33.6" x14ac:dyDescent="0.3">
      <c r="A96" s="82"/>
      <c r="B96" s="83"/>
      <c r="C96" s="84"/>
      <c r="D96" s="3" t="s">
        <v>14</v>
      </c>
      <c r="E96" s="4">
        <f t="shared" ref="E96:E99" si="52">SUM(F96:Q96)</f>
        <v>147552.24786999999</v>
      </c>
      <c r="F96" s="4">
        <f>F54+F60+F66+F72+F78+F84</f>
        <v>33100.946550000001</v>
      </c>
      <c r="G96" s="45">
        <f>G54+G60+G66+G72+G78+G84</f>
        <v>114451.30132</v>
      </c>
      <c r="H96" s="4">
        <f t="shared" ref="G96:H96" si="53">H54+H60+H66+H72+H78+H84</f>
        <v>0</v>
      </c>
      <c r="I96" s="4">
        <f t="shared" ref="I96:Q96" si="54">I54+I60+I66+I72+I78+I84</f>
        <v>0</v>
      </c>
      <c r="J96" s="4">
        <f t="shared" si="54"/>
        <v>0</v>
      </c>
      <c r="K96" s="4">
        <f t="shared" si="54"/>
        <v>0</v>
      </c>
      <c r="L96" s="4">
        <f t="shared" si="54"/>
        <v>0</v>
      </c>
      <c r="M96" s="4">
        <f t="shared" si="54"/>
        <v>0</v>
      </c>
      <c r="N96" s="4">
        <f t="shared" si="54"/>
        <v>0</v>
      </c>
      <c r="O96" s="4">
        <f t="shared" si="54"/>
        <v>0</v>
      </c>
      <c r="P96" s="4">
        <f t="shared" si="54"/>
        <v>0</v>
      </c>
      <c r="Q96" s="4">
        <f t="shared" si="54"/>
        <v>0</v>
      </c>
      <c r="R96" s="24"/>
      <c r="S96" s="24"/>
      <c r="T96" s="14"/>
    </row>
    <row r="97" spans="1:20" s="13" customFormat="1" x14ac:dyDescent="0.3">
      <c r="A97" s="82"/>
      <c r="B97" s="83"/>
      <c r="C97" s="84"/>
      <c r="D97" s="3" t="s">
        <v>15</v>
      </c>
      <c r="E97" s="4">
        <f>SUM(F97:Q97)</f>
        <v>49107.985279999994</v>
      </c>
      <c r="F97" s="4">
        <f>F55+F61+F67+F73+F79+F85</f>
        <v>31904.82951</v>
      </c>
      <c r="G97" s="45">
        <f>G55+G61+G67+G73+G79+G85</f>
        <v>17203.155769999998</v>
      </c>
      <c r="H97" s="4">
        <f t="shared" ref="H97" si="55">H55+H61+H67+H73+H79+H85</f>
        <v>0</v>
      </c>
      <c r="I97" s="4">
        <f t="shared" ref="I97:Q97" si="56">I55+I61+I67+I73+I79+I85</f>
        <v>0</v>
      </c>
      <c r="J97" s="4">
        <f t="shared" si="56"/>
        <v>0</v>
      </c>
      <c r="K97" s="4">
        <f t="shared" si="56"/>
        <v>0</v>
      </c>
      <c r="L97" s="4">
        <f t="shared" si="56"/>
        <v>0</v>
      </c>
      <c r="M97" s="4">
        <f t="shared" si="56"/>
        <v>0</v>
      </c>
      <c r="N97" s="4">
        <f t="shared" si="56"/>
        <v>0</v>
      </c>
      <c r="O97" s="4">
        <f t="shared" si="56"/>
        <v>0</v>
      </c>
      <c r="P97" s="4">
        <f t="shared" si="56"/>
        <v>0</v>
      </c>
      <c r="Q97" s="4">
        <f t="shared" si="56"/>
        <v>0</v>
      </c>
      <c r="R97" s="24"/>
      <c r="S97" s="24"/>
    </row>
    <row r="98" spans="1:20" s="13" customFormat="1" ht="33.6" x14ac:dyDescent="0.3">
      <c r="A98" s="82"/>
      <c r="B98" s="83"/>
      <c r="C98" s="84"/>
      <c r="D98" s="3" t="s">
        <v>16</v>
      </c>
      <c r="E98" s="4">
        <f t="shared" si="52"/>
        <v>58940.279330000005</v>
      </c>
      <c r="F98" s="4">
        <f>F56+F62+F68+F74+F80+F86+F92</f>
        <v>9903.9089200000017</v>
      </c>
      <c r="G98" s="45">
        <f>G56+G62+G68+G74+G80+G86+G92</f>
        <v>7216.3704099999995</v>
      </c>
      <c r="H98" s="4">
        <f t="shared" ref="G98:H98" si="57">H56+H62+H68+H74+H80+H86+H92</f>
        <v>18100</v>
      </c>
      <c r="I98" s="4">
        <f t="shared" ref="I98:Q98" si="58">I56+I62+I68+I74+I80+I86+I92</f>
        <v>8200</v>
      </c>
      <c r="J98" s="4">
        <f t="shared" si="58"/>
        <v>1940</v>
      </c>
      <c r="K98" s="4">
        <f t="shared" si="58"/>
        <v>1940</v>
      </c>
      <c r="L98" s="4">
        <f t="shared" si="58"/>
        <v>1940</v>
      </c>
      <c r="M98" s="4">
        <f t="shared" si="58"/>
        <v>1940</v>
      </c>
      <c r="N98" s="4">
        <f t="shared" si="58"/>
        <v>1940</v>
      </c>
      <c r="O98" s="4">
        <f t="shared" si="58"/>
        <v>1940</v>
      </c>
      <c r="P98" s="4">
        <f t="shared" si="58"/>
        <v>1940</v>
      </c>
      <c r="Q98" s="4">
        <f t="shared" si="58"/>
        <v>1940</v>
      </c>
      <c r="R98" s="24"/>
      <c r="S98" s="24"/>
      <c r="T98" s="19"/>
    </row>
    <row r="99" spans="1:20" s="13" customFormat="1" x14ac:dyDescent="0.3">
      <c r="A99" s="85"/>
      <c r="B99" s="86"/>
      <c r="C99" s="87"/>
      <c r="D99" s="3" t="s">
        <v>17</v>
      </c>
      <c r="E99" s="4">
        <f t="shared" si="52"/>
        <v>464388</v>
      </c>
      <c r="F99" s="4">
        <f>F57+F63+F69+F75+F81+F87</f>
        <v>0</v>
      </c>
      <c r="G99" s="45">
        <f t="shared" ref="G99:H99" si="59">G57+G63+G69+G75+G81+G87</f>
        <v>11000</v>
      </c>
      <c r="H99" s="4">
        <f t="shared" si="59"/>
        <v>192416</v>
      </c>
      <c r="I99" s="4">
        <f>I57+I63+I69+I75+I81+I87</f>
        <v>54572</v>
      </c>
      <c r="J99" s="4">
        <f t="shared" ref="J99:Q99" si="60">J57+J63+J69+J75+J81+J87</f>
        <v>25800</v>
      </c>
      <c r="K99" s="4">
        <f t="shared" si="60"/>
        <v>25800</v>
      </c>
      <c r="L99" s="4">
        <f t="shared" si="60"/>
        <v>25800</v>
      </c>
      <c r="M99" s="4">
        <f t="shared" si="60"/>
        <v>25800</v>
      </c>
      <c r="N99" s="4">
        <f t="shared" si="60"/>
        <v>25800</v>
      </c>
      <c r="O99" s="4">
        <f t="shared" si="60"/>
        <v>25800</v>
      </c>
      <c r="P99" s="4">
        <f t="shared" si="60"/>
        <v>25800</v>
      </c>
      <c r="Q99" s="4">
        <f t="shared" si="60"/>
        <v>25800</v>
      </c>
      <c r="R99" s="24"/>
      <c r="S99" s="24"/>
    </row>
    <row r="100" spans="1:20" s="13" customFormat="1" x14ac:dyDescent="0.3">
      <c r="A100" s="59" t="s">
        <v>29</v>
      </c>
      <c r="B100" s="59"/>
      <c r="C100" s="59"/>
      <c r="D100" s="3" t="s">
        <v>13</v>
      </c>
      <c r="E100" s="45">
        <f>SUM(F100:Q100)</f>
        <v>769132.65919999999</v>
      </c>
      <c r="F100" s="11">
        <f>SUM(F101:F105)</f>
        <v>82755.785280000011</v>
      </c>
      <c r="G100" s="40">
        <f>SUM(G101:G105)</f>
        <v>162025.22291999997</v>
      </c>
      <c r="H100" s="11">
        <f t="shared" ref="H100:Q100" si="61">SUM(H101:H105)</f>
        <v>214005</v>
      </c>
      <c r="I100" s="11">
        <f t="shared" si="61"/>
        <v>66026.650999999998</v>
      </c>
      <c r="J100" s="11">
        <f t="shared" si="61"/>
        <v>30540</v>
      </c>
      <c r="K100" s="11">
        <f t="shared" si="61"/>
        <v>30540</v>
      </c>
      <c r="L100" s="11">
        <f t="shared" si="61"/>
        <v>30540</v>
      </c>
      <c r="M100" s="11">
        <f t="shared" si="61"/>
        <v>30540</v>
      </c>
      <c r="N100" s="11">
        <f t="shared" si="61"/>
        <v>30540</v>
      </c>
      <c r="O100" s="11">
        <f t="shared" si="61"/>
        <v>30540</v>
      </c>
      <c r="P100" s="11">
        <f t="shared" si="61"/>
        <v>30540</v>
      </c>
      <c r="Q100" s="11">
        <f t="shared" si="61"/>
        <v>30540</v>
      </c>
      <c r="R100" s="36"/>
      <c r="S100" s="24"/>
    </row>
    <row r="101" spans="1:20" outlineLevel="1" x14ac:dyDescent="0.3">
      <c r="A101" s="59"/>
      <c r="B101" s="59"/>
      <c r="C101" s="59"/>
      <c r="D101" s="3" t="s">
        <v>32</v>
      </c>
      <c r="E101" s="45">
        <f t="shared" ref="E101:E105" si="62">SUM(F101:Q101)</f>
        <v>0</v>
      </c>
      <c r="F101" s="11">
        <f>F21+F46+F95</f>
        <v>0</v>
      </c>
      <c r="G101" s="40">
        <f t="shared" ref="G101:H101" si="63">G21+G46+G95</f>
        <v>0</v>
      </c>
      <c r="H101" s="11">
        <f t="shared" si="63"/>
        <v>0</v>
      </c>
      <c r="I101" s="11">
        <f t="shared" ref="I101:Q101" si="64">I21+I46+I95</f>
        <v>0</v>
      </c>
      <c r="J101" s="11">
        <f t="shared" si="64"/>
        <v>0</v>
      </c>
      <c r="K101" s="11">
        <f t="shared" si="64"/>
        <v>0</v>
      </c>
      <c r="L101" s="11">
        <f t="shared" si="64"/>
        <v>0</v>
      </c>
      <c r="M101" s="11">
        <f t="shared" si="64"/>
        <v>0</v>
      </c>
      <c r="N101" s="11">
        <f t="shared" si="64"/>
        <v>0</v>
      </c>
      <c r="O101" s="11">
        <f t="shared" si="64"/>
        <v>0</v>
      </c>
      <c r="P101" s="11">
        <f t="shared" si="64"/>
        <v>0</v>
      </c>
      <c r="Q101" s="11">
        <f t="shared" si="64"/>
        <v>0</v>
      </c>
      <c r="R101" s="37"/>
    </row>
    <row r="102" spans="1:20" s="13" customFormat="1" ht="33.6" x14ac:dyDescent="0.3">
      <c r="A102" s="59"/>
      <c r="B102" s="59"/>
      <c r="C102" s="59"/>
      <c r="D102" s="3" t="s">
        <v>14</v>
      </c>
      <c r="E102" s="45">
        <f t="shared" si="62"/>
        <v>147552.24786999999</v>
      </c>
      <c r="F102" s="11">
        <f>F22+F47+F96</f>
        <v>33100.946550000001</v>
      </c>
      <c r="G102" s="40">
        <f t="shared" ref="G102:H102" si="65">G22+G47+G96</f>
        <v>114451.30132</v>
      </c>
      <c r="H102" s="11">
        <f t="shared" si="65"/>
        <v>0</v>
      </c>
      <c r="I102" s="11">
        <f t="shared" ref="I102:Q102" si="66">I22+I47+I96</f>
        <v>0</v>
      </c>
      <c r="J102" s="11">
        <f t="shared" si="66"/>
        <v>0</v>
      </c>
      <c r="K102" s="11">
        <f t="shared" si="66"/>
        <v>0</v>
      </c>
      <c r="L102" s="11">
        <f t="shared" si="66"/>
        <v>0</v>
      </c>
      <c r="M102" s="11">
        <f t="shared" si="66"/>
        <v>0</v>
      </c>
      <c r="N102" s="11">
        <f t="shared" si="66"/>
        <v>0</v>
      </c>
      <c r="O102" s="11">
        <f t="shared" si="66"/>
        <v>0</v>
      </c>
      <c r="P102" s="11">
        <f t="shared" si="66"/>
        <v>0</v>
      </c>
      <c r="Q102" s="11">
        <f t="shared" si="66"/>
        <v>0</v>
      </c>
      <c r="R102" s="36"/>
      <c r="S102" s="24"/>
    </row>
    <row r="103" spans="1:20" s="13" customFormat="1" x14ac:dyDescent="0.3">
      <c r="A103" s="59"/>
      <c r="B103" s="59"/>
      <c r="C103" s="59"/>
      <c r="D103" s="3" t="s">
        <v>15</v>
      </c>
      <c r="E103" s="45">
        <f t="shared" si="62"/>
        <v>49107.985279999994</v>
      </c>
      <c r="F103" s="15">
        <f>F23+F48+F97</f>
        <v>31904.82951</v>
      </c>
      <c r="G103" s="50">
        <f>G23+G48+G97</f>
        <v>17203.155769999998</v>
      </c>
      <c r="H103" s="15">
        <f t="shared" ref="H103" si="67">H23+H48+H97</f>
        <v>0</v>
      </c>
      <c r="I103" s="15">
        <f t="shared" ref="I103:Q103" si="68">I23+I48+I97</f>
        <v>0</v>
      </c>
      <c r="J103" s="15">
        <f t="shared" si="68"/>
        <v>0</v>
      </c>
      <c r="K103" s="15">
        <f t="shared" si="68"/>
        <v>0</v>
      </c>
      <c r="L103" s="15">
        <f t="shared" si="68"/>
        <v>0</v>
      </c>
      <c r="M103" s="15">
        <f t="shared" si="68"/>
        <v>0</v>
      </c>
      <c r="N103" s="15">
        <f t="shared" si="68"/>
        <v>0</v>
      </c>
      <c r="O103" s="15">
        <f t="shared" si="68"/>
        <v>0</v>
      </c>
      <c r="P103" s="15">
        <f t="shared" si="68"/>
        <v>0</v>
      </c>
      <c r="Q103" s="15">
        <f t="shared" si="68"/>
        <v>0</v>
      </c>
      <c r="R103" s="36"/>
      <c r="S103" s="24"/>
    </row>
    <row r="104" spans="1:20" s="13" customFormat="1" ht="33.6" x14ac:dyDescent="0.3">
      <c r="A104" s="59"/>
      <c r="B104" s="59"/>
      <c r="C104" s="59"/>
      <c r="D104" s="3" t="s">
        <v>16</v>
      </c>
      <c r="E104" s="45">
        <f t="shared" si="62"/>
        <v>88364.426049999995</v>
      </c>
      <c r="F104" s="11">
        <f>F24+F49+F98</f>
        <v>17750.00922</v>
      </c>
      <c r="G104" s="40">
        <f>G24+G49+G98</f>
        <v>12450.76583</v>
      </c>
      <c r="H104" s="11">
        <f>H24+H49+H98</f>
        <v>21269</v>
      </c>
      <c r="I104" s="11">
        <f t="shared" ref="I104:Q104" si="69">I24+I49+I98</f>
        <v>11134.651</v>
      </c>
      <c r="J104" s="11">
        <f t="shared" si="69"/>
        <v>3220</v>
      </c>
      <c r="K104" s="11">
        <f t="shared" si="69"/>
        <v>3220</v>
      </c>
      <c r="L104" s="11">
        <f t="shared" si="69"/>
        <v>3220</v>
      </c>
      <c r="M104" s="11">
        <f t="shared" si="69"/>
        <v>3220</v>
      </c>
      <c r="N104" s="11">
        <f t="shared" si="69"/>
        <v>3220</v>
      </c>
      <c r="O104" s="11">
        <f t="shared" si="69"/>
        <v>3220</v>
      </c>
      <c r="P104" s="11">
        <f t="shared" si="69"/>
        <v>3220</v>
      </c>
      <c r="Q104" s="11">
        <f t="shared" si="69"/>
        <v>3220</v>
      </c>
      <c r="R104" s="36"/>
      <c r="S104" s="24"/>
    </row>
    <row r="105" spans="1:20" s="13" customFormat="1" x14ac:dyDescent="0.3">
      <c r="A105" s="59"/>
      <c r="B105" s="59"/>
      <c r="C105" s="59"/>
      <c r="D105" s="3" t="s">
        <v>17</v>
      </c>
      <c r="E105" s="45">
        <f t="shared" si="62"/>
        <v>484108</v>
      </c>
      <c r="F105" s="15">
        <f>F25+F50+F99</f>
        <v>0</v>
      </c>
      <c r="G105" s="50">
        <f t="shared" ref="G105:H105" si="70">G25+G50+G99</f>
        <v>17920</v>
      </c>
      <c r="H105" s="15">
        <f t="shared" si="70"/>
        <v>192736</v>
      </c>
      <c r="I105" s="15">
        <f>I25+I50+I99</f>
        <v>54892</v>
      </c>
      <c r="J105" s="15">
        <f t="shared" ref="J105:Q105" si="71">J25+J50+J99</f>
        <v>27320</v>
      </c>
      <c r="K105" s="15">
        <f t="shared" si="71"/>
        <v>27320</v>
      </c>
      <c r="L105" s="15">
        <f t="shared" si="71"/>
        <v>27320</v>
      </c>
      <c r="M105" s="15">
        <f t="shared" si="71"/>
        <v>27320</v>
      </c>
      <c r="N105" s="15">
        <f t="shared" si="71"/>
        <v>27320</v>
      </c>
      <c r="O105" s="15">
        <f t="shared" si="71"/>
        <v>27320</v>
      </c>
      <c r="P105" s="15">
        <f t="shared" si="71"/>
        <v>27320</v>
      </c>
      <c r="Q105" s="15">
        <f t="shared" si="71"/>
        <v>27320</v>
      </c>
      <c r="R105" s="36"/>
      <c r="S105" s="24"/>
    </row>
    <row r="106" spans="1:20" x14ac:dyDescent="0.3">
      <c r="A106" s="60" t="s">
        <v>7</v>
      </c>
      <c r="B106" s="60"/>
      <c r="C106" s="60"/>
      <c r="D106" s="31"/>
      <c r="E106" s="4">
        <f t="shared" ref="E106" si="72">SUM(G106:Q106)</f>
        <v>0</v>
      </c>
      <c r="F106" s="4"/>
      <c r="G106" s="51"/>
      <c r="H106" s="16"/>
      <c r="I106" s="16"/>
      <c r="J106" s="16"/>
      <c r="K106" s="16"/>
      <c r="L106" s="16"/>
      <c r="M106" s="16"/>
      <c r="N106" s="16"/>
      <c r="O106" s="16"/>
      <c r="P106" s="16"/>
      <c r="Q106" s="16"/>
      <c r="R106" s="37"/>
    </row>
    <row r="107" spans="1:20" x14ac:dyDescent="0.3">
      <c r="A107" s="57" t="s">
        <v>30</v>
      </c>
      <c r="B107" s="57"/>
      <c r="C107" s="57"/>
      <c r="D107" s="3" t="s">
        <v>13</v>
      </c>
      <c r="E107" s="4">
        <f>SUM(F107:Q107)</f>
        <v>1800</v>
      </c>
      <c r="F107" s="4">
        <f>SUM(F108:F112)</f>
        <v>1800</v>
      </c>
      <c r="G107" s="45">
        <f t="shared" ref="G107:H107" si="73">SUM(G108:G112)</f>
        <v>0</v>
      </c>
      <c r="H107" s="4">
        <f t="shared" si="73"/>
        <v>0</v>
      </c>
      <c r="I107" s="4">
        <v>0</v>
      </c>
      <c r="J107" s="4">
        <v>0</v>
      </c>
      <c r="K107" s="4">
        <v>0</v>
      </c>
      <c r="L107" s="4">
        <v>0</v>
      </c>
      <c r="M107" s="4">
        <v>0</v>
      </c>
      <c r="N107" s="4">
        <v>0</v>
      </c>
      <c r="O107" s="4">
        <v>0</v>
      </c>
      <c r="P107" s="4">
        <v>0</v>
      </c>
      <c r="Q107" s="4">
        <v>0</v>
      </c>
      <c r="R107" s="37"/>
    </row>
    <row r="108" spans="1:20" outlineLevel="1" x14ac:dyDescent="0.3">
      <c r="A108" s="57"/>
      <c r="B108" s="57"/>
      <c r="C108" s="57"/>
      <c r="D108" s="31" t="s">
        <v>32</v>
      </c>
      <c r="E108" s="4">
        <f t="shared" ref="E108:E112" si="74">SUM(F108:Q108)</f>
        <v>0</v>
      </c>
      <c r="F108" s="12">
        <v>0</v>
      </c>
      <c r="G108" s="42">
        <v>0</v>
      </c>
      <c r="H108" s="12">
        <v>0</v>
      </c>
      <c r="I108" s="12">
        <v>0</v>
      </c>
      <c r="J108" s="12">
        <v>0</v>
      </c>
      <c r="K108" s="12">
        <v>0</v>
      </c>
      <c r="L108" s="12">
        <v>0</v>
      </c>
      <c r="M108" s="12">
        <v>0</v>
      </c>
      <c r="N108" s="12">
        <v>0</v>
      </c>
      <c r="O108" s="12">
        <v>0</v>
      </c>
      <c r="P108" s="12">
        <v>0</v>
      </c>
      <c r="Q108" s="12">
        <v>0</v>
      </c>
      <c r="R108" s="37"/>
    </row>
    <row r="109" spans="1:20" ht="33.6" x14ac:dyDescent="0.3">
      <c r="A109" s="57"/>
      <c r="B109" s="57"/>
      <c r="C109" s="57"/>
      <c r="D109" s="31" t="s">
        <v>14</v>
      </c>
      <c r="E109" s="4">
        <f t="shared" si="74"/>
        <v>0</v>
      </c>
      <c r="F109" s="5">
        <v>0</v>
      </c>
      <c r="G109" s="52">
        <v>0</v>
      </c>
      <c r="H109" s="18">
        <v>0</v>
      </c>
      <c r="I109" s="18">
        <v>0</v>
      </c>
      <c r="J109" s="18">
        <v>0</v>
      </c>
      <c r="K109" s="18">
        <v>0</v>
      </c>
      <c r="L109" s="18">
        <v>0</v>
      </c>
      <c r="M109" s="18">
        <v>0</v>
      </c>
      <c r="N109" s="18">
        <v>0</v>
      </c>
      <c r="O109" s="18">
        <v>0</v>
      </c>
      <c r="P109" s="18">
        <v>0</v>
      </c>
      <c r="Q109" s="18">
        <v>0</v>
      </c>
      <c r="R109" s="37"/>
    </row>
    <row r="110" spans="1:20" x14ac:dyDescent="0.3">
      <c r="A110" s="57"/>
      <c r="B110" s="57"/>
      <c r="C110" s="57"/>
      <c r="D110" s="31" t="s">
        <v>15</v>
      </c>
      <c r="E110" s="4">
        <f t="shared" si="74"/>
        <v>0</v>
      </c>
      <c r="F110" s="5">
        <v>0</v>
      </c>
      <c r="G110" s="52">
        <v>0</v>
      </c>
      <c r="H110" s="18">
        <v>0</v>
      </c>
      <c r="I110" s="18">
        <v>0</v>
      </c>
      <c r="J110" s="18">
        <v>0</v>
      </c>
      <c r="K110" s="18">
        <v>0</v>
      </c>
      <c r="L110" s="18">
        <v>0</v>
      </c>
      <c r="M110" s="18">
        <v>0</v>
      </c>
      <c r="N110" s="18">
        <v>0</v>
      </c>
      <c r="O110" s="18">
        <v>0</v>
      </c>
      <c r="P110" s="18">
        <v>0</v>
      </c>
      <c r="Q110" s="18">
        <v>0</v>
      </c>
      <c r="R110" s="37"/>
    </row>
    <row r="111" spans="1:20" ht="33.6" x14ac:dyDescent="0.3">
      <c r="A111" s="57"/>
      <c r="B111" s="57"/>
      <c r="C111" s="57"/>
      <c r="D111" s="31" t="s">
        <v>16</v>
      </c>
      <c r="E111" s="4">
        <f t="shared" si="74"/>
        <v>1800</v>
      </c>
      <c r="F111" s="5">
        <v>1800</v>
      </c>
      <c r="G111" s="52">
        <v>0</v>
      </c>
      <c r="H111" s="18">
        <v>0</v>
      </c>
      <c r="I111" s="18">
        <v>0</v>
      </c>
      <c r="J111" s="18">
        <v>0</v>
      </c>
      <c r="K111" s="18">
        <v>0</v>
      </c>
      <c r="L111" s="18">
        <v>0</v>
      </c>
      <c r="M111" s="18">
        <v>0</v>
      </c>
      <c r="N111" s="18">
        <v>0</v>
      </c>
      <c r="O111" s="18">
        <v>0</v>
      </c>
      <c r="P111" s="18">
        <v>0</v>
      </c>
      <c r="Q111" s="18">
        <v>0</v>
      </c>
      <c r="R111" s="37"/>
    </row>
    <row r="112" spans="1:20" x14ac:dyDescent="0.3">
      <c r="A112" s="57"/>
      <c r="B112" s="57"/>
      <c r="C112" s="57"/>
      <c r="D112" s="31" t="s">
        <v>17</v>
      </c>
      <c r="E112" s="4">
        <f t="shared" si="74"/>
        <v>0</v>
      </c>
      <c r="F112" s="5">
        <v>0</v>
      </c>
      <c r="G112" s="52">
        <v>0</v>
      </c>
      <c r="H112" s="18">
        <v>0</v>
      </c>
      <c r="I112" s="18">
        <v>0</v>
      </c>
      <c r="J112" s="18">
        <v>0</v>
      </c>
      <c r="K112" s="18">
        <v>0</v>
      </c>
      <c r="L112" s="18">
        <v>0</v>
      </c>
      <c r="M112" s="18">
        <v>0</v>
      </c>
      <c r="N112" s="18">
        <v>0</v>
      </c>
      <c r="O112" s="18">
        <v>0</v>
      </c>
      <c r="P112" s="18">
        <v>0</v>
      </c>
      <c r="Q112" s="18">
        <v>0</v>
      </c>
      <c r="R112" s="37"/>
    </row>
    <row r="113" spans="1:17" x14ac:dyDescent="0.3">
      <c r="A113" s="57" t="s">
        <v>31</v>
      </c>
      <c r="B113" s="57"/>
      <c r="C113" s="57"/>
      <c r="D113" s="3" t="s">
        <v>13</v>
      </c>
      <c r="E113" s="4">
        <f>SUM(F113:Q113)</f>
        <v>767332.65919999999</v>
      </c>
      <c r="F113" s="17">
        <f>SUM(F114:F118)</f>
        <v>80955.785280000011</v>
      </c>
      <c r="G113" s="53">
        <f>SUM(G114:G118)</f>
        <v>162025.22291999997</v>
      </c>
      <c r="H113" s="17">
        <f t="shared" ref="H113" si="75">SUM(H114:H118)</f>
        <v>214005</v>
      </c>
      <c r="I113" s="17">
        <f t="shared" ref="I113:Q113" si="76">SUM(I114:I118)</f>
        <v>66026.650999999998</v>
      </c>
      <c r="J113" s="17">
        <f t="shared" si="76"/>
        <v>30540</v>
      </c>
      <c r="K113" s="17">
        <f t="shared" si="76"/>
        <v>30540</v>
      </c>
      <c r="L113" s="17">
        <f t="shared" si="76"/>
        <v>30540</v>
      </c>
      <c r="M113" s="17">
        <f t="shared" si="76"/>
        <v>30540</v>
      </c>
      <c r="N113" s="17">
        <f t="shared" si="76"/>
        <v>30540</v>
      </c>
      <c r="O113" s="17">
        <f t="shared" si="76"/>
        <v>30540</v>
      </c>
      <c r="P113" s="17">
        <f t="shared" si="76"/>
        <v>30540</v>
      </c>
      <c r="Q113" s="17">
        <f t="shared" si="76"/>
        <v>30540</v>
      </c>
    </row>
    <row r="114" spans="1:17" outlineLevel="1" x14ac:dyDescent="0.3">
      <c r="A114" s="57"/>
      <c r="B114" s="57"/>
      <c r="C114" s="57"/>
      <c r="D114" s="31" t="s">
        <v>32</v>
      </c>
      <c r="E114" s="5">
        <f t="shared" ref="E114:E118" si="77">SUM(F114:Q114)</f>
        <v>0</v>
      </c>
      <c r="F114" s="11">
        <f>F101</f>
        <v>0</v>
      </c>
      <c r="G114" s="40">
        <f t="shared" ref="G114:H114" si="78">G101</f>
        <v>0</v>
      </c>
      <c r="H114" s="11">
        <f t="shared" si="78"/>
        <v>0</v>
      </c>
      <c r="I114" s="11">
        <f t="shared" ref="I114:Q114" si="79">I101</f>
        <v>0</v>
      </c>
      <c r="J114" s="11">
        <f t="shared" si="79"/>
        <v>0</v>
      </c>
      <c r="K114" s="11">
        <f t="shared" si="79"/>
        <v>0</v>
      </c>
      <c r="L114" s="11">
        <f t="shared" si="79"/>
        <v>0</v>
      </c>
      <c r="M114" s="11">
        <f t="shared" si="79"/>
        <v>0</v>
      </c>
      <c r="N114" s="11">
        <f t="shared" si="79"/>
        <v>0</v>
      </c>
      <c r="O114" s="11">
        <f t="shared" si="79"/>
        <v>0</v>
      </c>
      <c r="P114" s="11">
        <f t="shared" si="79"/>
        <v>0</v>
      </c>
      <c r="Q114" s="11">
        <f t="shared" si="79"/>
        <v>0</v>
      </c>
    </row>
    <row r="115" spans="1:17" ht="33.6" x14ac:dyDescent="0.3">
      <c r="A115" s="57"/>
      <c r="B115" s="57"/>
      <c r="C115" s="57"/>
      <c r="D115" s="31" t="s">
        <v>14</v>
      </c>
      <c r="E115" s="5">
        <f t="shared" si="77"/>
        <v>147552.24786999999</v>
      </c>
      <c r="F115" s="5">
        <f>F102</f>
        <v>33100.946550000001</v>
      </c>
      <c r="G115" s="47">
        <f t="shared" ref="G115:H115" si="80">G102</f>
        <v>114451.30132</v>
      </c>
      <c r="H115" s="5">
        <f t="shared" si="80"/>
        <v>0</v>
      </c>
      <c r="I115" s="5">
        <f t="shared" ref="I115:Q115" si="81">I102</f>
        <v>0</v>
      </c>
      <c r="J115" s="5">
        <f t="shared" si="81"/>
        <v>0</v>
      </c>
      <c r="K115" s="5">
        <f t="shared" si="81"/>
        <v>0</v>
      </c>
      <c r="L115" s="5">
        <f t="shared" si="81"/>
        <v>0</v>
      </c>
      <c r="M115" s="5">
        <f t="shared" si="81"/>
        <v>0</v>
      </c>
      <c r="N115" s="5">
        <f t="shared" si="81"/>
        <v>0</v>
      </c>
      <c r="O115" s="5">
        <f t="shared" si="81"/>
        <v>0</v>
      </c>
      <c r="P115" s="5">
        <f t="shared" si="81"/>
        <v>0</v>
      </c>
      <c r="Q115" s="5">
        <f t="shared" si="81"/>
        <v>0</v>
      </c>
    </row>
    <row r="116" spans="1:17" x14ac:dyDescent="0.3">
      <c r="A116" s="57"/>
      <c r="B116" s="57"/>
      <c r="C116" s="57"/>
      <c r="D116" s="31" t="s">
        <v>15</v>
      </c>
      <c r="E116" s="5">
        <f t="shared" si="77"/>
        <v>49107.985279999994</v>
      </c>
      <c r="F116" s="5">
        <f>F103</f>
        <v>31904.82951</v>
      </c>
      <c r="G116" s="47">
        <f>G103</f>
        <v>17203.155769999998</v>
      </c>
      <c r="H116" s="5">
        <f t="shared" ref="H116" si="82">H103</f>
        <v>0</v>
      </c>
      <c r="I116" s="5">
        <f t="shared" ref="I116:Q116" si="83">I103</f>
        <v>0</v>
      </c>
      <c r="J116" s="5">
        <f t="shared" si="83"/>
        <v>0</v>
      </c>
      <c r="K116" s="5">
        <f t="shared" si="83"/>
        <v>0</v>
      </c>
      <c r="L116" s="5">
        <f t="shared" si="83"/>
        <v>0</v>
      </c>
      <c r="M116" s="5">
        <f t="shared" si="83"/>
        <v>0</v>
      </c>
      <c r="N116" s="5">
        <f t="shared" si="83"/>
        <v>0</v>
      </c>
      <c r="O116" s="5">
        <f t="shared" si="83"/>
        <v>0</v>
      </c>
      <c r="P116" s="5">
        <f t="shared" si="83"/>
        <v>0</v>
      </c>
      <c r="Q116" s="5">
        <f t="shared" si="83"/>
        <v>0</v>
      </c>
    </row>
    <row r="117" spans="1:17" ht="33.6" x14ac:dyDescent="0.3">
      <c r="A117" s="57"/>
      <c r="B117" s="57"/>
      <c r="C117" s="57"/>
      <c r="D117" s="31" t="s">
        <v>16</v>
      </c>
      <c r="E117" s="5">
        <f t="shared" si="77"/>
        <v>86564.426049999995</v>
      </c>
      <c r="F117" s="18">
        <f>F104-F111</f>
        <v>15950.00922</v>
      </c>
      <c r="G117" s="52">
        <f>G104</f>
        <v>12450.76583</v>
      </c>
      <c r="H117" s="18">
        <f t="shared" ref="H117" si="84">H104</f>
        <v>21269</v>
      </c>
      <c r="I117" s="18">
        <f t="shared" ref="I117:Q117" si="85">I104</f>
        <v>11134.651</v>
      </c>
      <c r="J117" s="18">
        <f t="shared" si="85"/>
        <v>3220</v>
      </c>
      <c r="K117" s="18">
        <f t="shared" si="85"/>
        <v>3220</v>
      </c>
      <c r="L117" s="18">
        <f t="shared" si="85"/>
        <v>3220</v>
      </c>
      <c r="M117" s="18">
        <f t="shared" si="85"/>
        <v>3220</v>
      </c>
      <c r="N117" s="18">
        <f t="shared" si="85"/>
        <v>3220</v>
      </c>
      <c r="O117" s="18">
        <f t="shared" si="85"/>
        <v>3220</v>
      </c>
      <c r="P117" s="18">
        <f t="shared" si="85"/>
        <v>3220</v>
      </c>
      <c r="Q117" s="18">
        <f t="shared" si="85"/>
        <v>3220</v>
      </c>
    </row>
    <row r="118" spans="1:17" x14ac:dyDescent="0.3">
      <c r="A118" s="57"/>
      <c r="B118" s="57"/>
      <c r="C118" s="57"/>
      <c r="D118" s="31" t="s">
        <v>17</v>
      </c>
      <c r="E118" s="5">
        <f t="shared" si="77"/>
        <v>484108</v>
      </c>
      <c r="F118" s="18">
        <f>F105</f>
        <v>0</v>
      </c>
      <c r="G118" s="52">
        <f>G105</f>
        <v>17920</v>
      </c>
      <c r="H118" s="18">
        <f t="shared" ref="H118" si="86">H105</f>
        <v>192736</v>
      </c>
      <c r="I118" s="18">
        <f t="shared" ref="I118:Q118" si="87">I105</f>
        <v>54892</v>
      </c>
      <c r="J118" s="18">
        <f t="shared" si="87"/>
        <v>27320</v>
      </c>
      <c r="K118" s="18">
        <f t="shared" si="87"/>
        <v>27320</v>
      </c>
      <c r="L118" s="18">
        <f t="shared" si="87"/>
        <v>27320</v>
      </c>
      <c r="M118" s="18">
        <f t="shared" si="87"/>
        <v>27320</v>
      </c>
      <c r="N118" s="18">
        <f t="shared" si="87"/>
        <v>27320</v>
      </c>
      <c r="O118" s="18">
        <f t="shared" si="87"/>
        <v>27320</v>
      </c>
      <c r="P118" s="18">
        <f t="shared" si="87"/>
        <v>27320</v>
      </c>
      <c r="Q118" s="18">
        <f t="shared" si="87"/>
        <v>27320</v>
      </c>
    </row>
    <row r="119" spans="1:17" x14ac:dyDescent="0.3">
      <c r="A119" s="58" t="s">
        <v>35</v>
      </c>
      <c r="B119" s="58"/>
      <c r="C119" s="58"/>
      <c r="D119" s="3" t="s">
        <v>13</v>
      </c>
      <c r="E119" s="4">
        <f>SUM(F119:Q119)</f>
        <v>596455.14501999994</v>
      </c>
      <c r="F119" s="15">
        <f>SUM(F120:F124)</f>
        <v>57725.564859999999</v>
      </c>
      <c r="G119" s="50">
        <f t="shared" ref="G119:H119" si="88">SUM(G120:G124)</f>
        <v>119212.94116</v>
      </c>
      <c r="H119" s="15">
        <f t="shared" si="88"/>
        <v>197345</v>
      </c>
      <c r="I119" s="15">
        <f t="shared" ref="I119:Q119" si="89">SUM(I120:I124)</f>
        <v>59451.639000000003</v>
      </c>
      <c r="J119" s="15">
        <f t="shared" si="89"/>
        <v>20340</v>
      </c>
      <c r="K119" s="15">
        <f t="shared" si="89"/>
        <v>20340</v>
      </c>
      <c r="L119" s="15">
        <f t="shared" si="89"/>
        <v>20340</v>
      </c>
      <c r="M119" s="15">
        <f t="shared" si="89"/>
        <v>20340</v>
      </c>
      <c r="N119" s="15">
        <f t="shared" si="89"/>
        <v>20340</v>
      </c>
      <c r="O119" s="15">
        <f t="shared" si="89"/>
        <v>20340</v>
      </c>
      <c r="P119" s="15">
        <f t="shared" si="89"/>
        <v>20340</v>
      </c>
      <c r="Q119" s="15">
        <f t="shared" si="89"/>
        <v>20340</v>
      </c>
    </row>
    <row r="120" spans="1:17" outlineLevel="1" x14ac:dyDescent="0.3">
      <c r="A120" s="58"/>
      <c r="B120" s="58"/>
      <c r="C120" s="58"/>
      <c r="D120" s="31" t="s">
        <v>32</v>
      </c>
      <c r="E120" s="4">
        <f>SUM(F120:Q120)</f>
        <v>0</v>
      </c>
      <c r="F120" s="5">
        <f>F9+F15+F28+F34+F65+F77+F89</f>
        <v>0</v>
      </c>
      <c r="G120" s="47">
        <f t="shared" ref="G120:Q120" si="90">G9+G15+G28+G34+G65+G77+G89</f>
        <v>0</v>
      </c>
      <c r="H120" s="5">
        <f t="shared" si="90"/>
        <v>0</v>
      </c>
      <c r="I120" s="5">
        <f t="shared" si="90"/>
        <v>0</v>
      </c>
      <c r="J120" s="5">
        <f t="shared" si="90"/>
        <v>0</v>
      </c>
      <c r="K120" s="5">
        <f t="shared" si="90"/>
        <v>0</v>
      </c>
      <c r="L120" s="5">
        <f t="shared" si="90"/>
        <v>0</v>
      </c>
      <c r="M120" s="5">
        <f t="shared" si="90"/>
        <v>0</v>
      </c>
      <c r="N120" s="5">
        <f t="shared" si="90"/>
        <v>0</v>
      </c>
      <c r="O120" s="5">
        <f t="shared" si="90"/>
        <v>0</v>
      </c>
      <c r="P120" s="5">
        <f t="shared" si="90"/>
        <v>0</v>
      </c>
      <c r="Q120" s="5">
        <f t="shared" si="90"/>
        <v>0</v>
      </c>
    </row>
    <row r="121" spans="1:17" ht="33.6" x14ac:dyDescent="0.3">
      <c r="A121" s="58"/>
      <c r="B121" s="58"/>
      <c r="C121" s="58"/>
      <c r="D121" s="31" t="s">
        <v>14</v>
      </c>
      <c r="E121" s="5">
        <f t="shared" ref="E121:E123" si="91">SUM(F121:Q121)</f>
        <v>117288.73573</v>
      </c>
      <c r="F121" s="5">
        <f>F10+F16+F29+F35+F66+F78+F90</f>
        <v>20558.291560000001</v>
      </c>
      <c r="G121" s="47">
        <f t="shared" ref="G121:Q121" si="92">G10+G16+G29+G35+G66+G78+G90</f>
        <v>96730.444170000002</v>
      </c>
      <c r="H121" s="5">
        <f t="shared" si="92"/>
        <v>0</v>
      </c>
      <c r="I121" s="5">
        <f t="shared" si="92"/>
        <v>0</v>
      </c>
      <c r="J121" s="5">
        <f t="shared" si="92"/>
        <v>0</v>
      </c>
      <c r="K121" s="5">
        <f t="shared" si="92"/>
        <v>0</v>
      </c>
      <c r="L121" s="5">
        <f t="shared" si="92"/>
        <v>0</v>
      </c>
      <c r="M121" s="5">
        <f t="shared" si="92"/>
        <v>0</v>
      </c>
      <c r="N121" s="5">
        <f t="shared" si="92"/>
        <v>0</v>
      </c>
      <c r="O121" s="5">
        <f t="shared" si="92"/>
        <v>0</v>
      </c>
      <c r="P121" s="5">
        <f t="shared" si="92"/>
        <v>0</v>
      </c>
      <c r="Q121" s="5">
        <f t="shared" si="92"/>
        <v>0</v>
      </c>
    </row>
    <row r="122" spans="1:17" x14ac:dyDescent="0.3">
      <c r="A122" s="58"/>
      <c r="B122" s="58"/>
      <c r="C122" s="58"/>
      <c r="D122" s="31" t="s">
        <v>15</v>
      </c>
      <c r="E122" s="5">
        <f t="shared" si="91"/>
        <v>39525.7356</v>
      </c>
      <c r="F122" s="5">
        <f>F11+F17+F30+F36+F67+F79+E91</f>
        <v>27570.28744</v>
      </c>
      <c r="G122" s="47">
        <f t="shared" ref="G122:Q122" si="93">G11+G17+G30+G36+G67+G79+F91</f>
        <v>11955.44816</v>
      </c>
      <c r="H122" s="5">
        <f t="shared" si="93"/>
        <v>0</v>
      </c>
      <c r="I122" s="5">
        <f t="shared" si="93"/>
        <v>0</v>
      </c>
      <c r="J122" s="5">
        <f t="shared" si="93"/>
        <v>0</v>
      </c>
      <c r="K122" s="5">
        <f t="shared" si="93"/>
        <v>0</v>
      </c>
      <c r="L122" s="5">
        <f t="shared" si="93"/>
        <v>0</v>
      </c>
      <c r="M122" s="5">
        <f t="shared" si="93"/>
        <v>0</v>
      </c>
      <c r="N122" s="5">
        <f t="shared" si="93"/>
        <v>0</v>
      </c>
      <c r="O122" s="5">
        <f t="shared" si="93"/>
        <v>0</v>
      </c>
      <c r="P122" s="5">
        <f t="shared" si="93"/>
        <v>0</v>
      </c>
      <c r="Q122" s="5">
        <f t="shared" si="93"/>
        <v>0</v>
      </c>
    </row>
    <row r="123" spans="1:17" ht="33.6" x14ac:dyDescent="0.3">
      <c r="A123" s="58"/>
      <c r="B123" s="58"/>
      <c r="C123" s="58"/>
      <c r="D123" s="31" t="s">
        <v>16</v>
      </c>
      <c r="E123" s="5">
        <f t="shared" si="91"/>
        <v>52932.673689999996</v>
      </c>
      <c r="F123" s="18">
        <f>F12+F18+F31+F37+F68+F80+F92</f>
        <v>9596.9858600000007</v>
      </c>
      <c r="G123" s="52">
        <f t="shared" ref="G123:Q123" si="94">G12+G18+G31+G37+G68+G80+G92</f>
        <v>7607.0488299999997</v>
      </c>
      <c r="H123" s="18">
        <f t="shared" si="94"/>
        <v>5109</v>
      </c>
      <c r="I123" s="18">
        <f t="shared" si="94"/>
        <v>4859.6390000000001</v>
      </c>
      <c r="J123" s="18">
        <f t="shared" si="94"/>
        <v>3220</v>
      </c>
      <c r="K123" s="18">
        <f t="shared" si="94"/>
        <v>3220</v>
      </c>
      <c r="L123" s="18">
        <f t="shared" si="94"/>
        <v>3220</v>
      </c>
      <c r="M123" s="18">
        <f t="shared" si="94"/>
        <v>3220</v>
      </c>
      <c r="N123" s="18">
        <f t="shared" si="94"/>
        <v>3220</v>
      </c>
      <c r="O123" s="18">
        <f t="shared" si="94"/>
        <v>3220</v>
      </c>
      <c r="P123" s="18">
        <f t="shared" si="94"/>
        <v>3220</v>
      </c>
      <c r="Q123" s="18">
        <f t="shared" si="94"/>
        <v>3220</v>
      </c>
    </row>
    <row r="124" spans="1:17" x14ac:dyDescent="0.3">
      <c r="A124" s="58"/>
      <c r="B124" s="58"/>
      <c r="C124" s="58"/>
      <c r="D124" s="31" t="s">
        <v>17</v>
      </c>
      <c r="E124" s="5">
        <f>SUM(F124:Q124)</f>
        <v>386708</v>
      </c>
      <c r="F124" s="18">
        <f>F13+F19+F32+F38+F69+F81+F93</f>
        <v>0</v>
      </c>
      <c r="G124" s="52">
        <f t="shared" ref="G124:Q124" si="95">G13+G19+G32+G38+G69+G81+G93</f>
        <v>2920</v>
      </c>
      <c r="H124" s="18">
        <f t="shared" si="95"/>
        <v>192236</v>
      </c>
      <c r="I124" s="18">
        <f>I13+I19+I32+I38+I69+I81+I93</f>
        <v>54592</v>
      </c>
      <c r="J124" s="18">
        <f t="shared" si="95"/>
        <v>17120</v>
      </c>
      <c r="K124" s="18">
        <f t="shared" si="95"/>
        <v>17120</v>
      </c>
      <c r="L124" s="18">
        <f t="shared" si="95"/>
        <v>17120</v>
      </c>
      <c r="M124" s="18">
        <f t="shared" si="95"/>
        <v>17120</v>
      </c>
      <c r="N124" s="18">
        <f t="shared" si="95"/>
        <v>17120</v>
      </c>
      <c r="O124" s="18">
        <f t="shared" si="95"/>
        <v>17120</v>
      </c>
      <c r="P124" s="18">
        <f t="shared" si="95"/>
        <v>17120</v>
      </c>
      <c r="Q124" s="18">
        <f t="shared" si="95"/>
        <v>17120</v>
      </c>
    </row>
    <row r="125" spans="1:17" x14ac:dyDescent="0.3">
      <c r="A125" s="58" t="s">
        <v>36</v>
      </c>
      <c r="B125" s="58"/>
      <c r="C125" s="58"/>
      <c r="D125" s="3" t="s">
        <v>13</v>
      </c>
      <c r="E125" s="4">
        <f>SUM(F125:Q125)</f>
        <v>172677.51418</v>
      </c>
      <c r="F125" s="15">
        <f>SUM(F126:F130)</f>
        <v>25030.220419999998</v>
      </c>
      <c r="G125" s="50">
        <f t="shared" ref="G125:H125" si="96">SUM(G126:G130)</f>
        <v>42812.281759999998</v>
      </c>
      <c r="H125" s="15">
        <f t="shared" si="96"/>
        <v>16660</v>
      </c>
      <c r="I125" s="15">
        <f t="shared" ref="I125:Q125" si="97">SUM(I126:I130)</f>
        <v>6575.0120000000006</v>
      </c>
      <c r="J125" s="15">
        <f t="shared" si="97"/>
        <v>10200</v>
      </c>
      <c r="K125" s="15">
        <f t="shared" si="97"/>
        <v>10200</v>
      </c>
      <c r="L125" s="15">
        <f t="shared" si="97"/>
        <v>10200</v>
      </c>
      <c r="M125" s="15">
        <f t="shared" si="97"/>
        <v>10200</v>
      </c>
      <c r="N125" s="15">
        <f t="shared" si="97"/>
        <v>10200</v>
      </c>
      <c r="O125" s="15">
        <f t="shared" si="97"/>
        <v>10200</v>
      </c>
      <c r="P125" s="15">
        <f t="shared" si="97"/>
        <v>10200</v>
      </c>
      <c r="Q125" s="15">
        <f t="shared" si="97"/>
        <v>10200</v>
      </c>
    </row>
    <row r="126" spans="1:17" outlineLevel="1" x14ac:dyDescent="0.3">
      <c r="A126" s="58"/>
      <c r="B126" s="58"/>
      <c r="C126" s="58"/>
      <c r="D126" s="31" t="s">
        <v>32</v>
      </c>
      <c r="E126" s="5">
        <f t="shared" ref="E126:E130" si="98">SUM(F126:Q126)</f>
        <v>0</v>
      </c>
      <c r="F126" s="5">
        <f>F40+F53+F59+F71+F83</f>
        <v>0</v>
      </c>
      <c r="G126" s="47">
        <f t="shared" ref="G126:Q126" si="99">G40+G53+G59+G71+G83</f>
        <v>0</v>
      </c>
      <c r="H126" s="5">
        <f t="shared" si="99"/>
        <v>0</v>
      </c>
      <c r="I126" s="5">
        <f t="shared" si="99"/>
        <v>0</v>
      </c>
      <c r="J126" s="5">
        <f t="shared" si="99"/>
        <v>0</v>
      </c>
      <c r="K126" s="5">
        <f t="shared" si="99"/>
        <v>0</v>
      </c>
      <c r="L126" s="5">
        <f t="shared" si="99"/>
        <v>0</v>
      </c>
      <c r="M126" s="5">
        <f t="shared" si="99"/>
        <v>0</v>
      </c>
      <c r="N126" s="5">
        <f t="shared" si="99"/>
        <v>0</v>
      </c>
      <c r="O126" s="5">
        <f t="shared" si="99"/>
        <v>0</v>
      </c>
      <c r="P126" s="5">
        <f t="shared" si="99"/>
        <v>0</v>
      </c>
      <c r="Q126" s="5">
        <f t="shared" si="99"/>
        <v>0</v>
      </c>
    </row>
    <row r="127" spans="1:17" ht="33.6" x14ac:dyDescent="0.3">
      <c r="A127" s="58"/>
      <c r="B127" s="58"/>
      <c r="C127" s="58"/>
      <c r="D127" s="31" t="s">
        <v>14</v>
      </c>
      <c r="E127" s="5">
        <f t="shared" si="98"/>
        <v>30263.512139999999</v>
      </c>
      <c r="F127" s="5">
        <f>F41+F54+F60+F72+F84</f>
        <v>12542.654990000001</v>
      </c>
      <c r="G127" s="47">
        <f t="shared" ref="G127:Q127" si="100">G41+G54+G60+G72+G84</f>
        <v>17720.85715</v>
      </c>
      <c r="H127" s="5">
        <f t="shared" si="100"/>
        <v>0</v>
      </c>
      <c r="I127" s="5">
        <f t="shared" si="100"/>
        <v>0</v>
      </c>
      <c r="J127" s="5">
        <f t="shared" si="100"/>
        <v>0</v>
      </c>
      <c r="K127" s="5">
        <f t="shared" si="100"/>
        <v>0</v>
      </c>
      <c r="L127" s="5">
        <f t="shared" si="100"/>
        <v>0</v>
      </c>
      <c r="M127" s="5">
        <f t="shared" si="100"/>
        <v>0</v>
      </c>
      <c r="N127" s="5">
        <f t="shared" si="100"/>
        <v>0</v>
      </c>
      <c r="O127" s="5">
        <f t="shared" si="100"/>
        <v>0</v>
      </c>
      <c r="P127" s="5">
        <f t="shared" si="100"/>
        <v>0</v>
      </c>
      <c r="Q127" s="5">
        <f t="shared" si="100"/>
        <v>0</v>
      </c>
    </row>
    <row r="128" spans="1:17" x14ac:dyDescent="0.3">
      <c r="A128" s="58"/>
      <c r="B128" s="58"/>
      <c r="C128" s="58"/>
      <c r="D128" s="31" t="s">
        <v>15</v>
      </c>
      <c r="E128" s="5">
        <f t="shared" si="98"/>
        <v>9582.249679999999</v>
      </c>
      <c r="F128" s="5">
        <f>F42+F55+F61+F73+F85</f>
        <v>4334.5420699999995</v>
      </c>
      <c r="G128" s="47">
        <f t="shared" ref="G128:Q128" si="101">G42+G55+G61+G73+G85</f>
        <v>5247.7076099999995</v>
      </c>
      <c r="H128" s="5">
        <f t="shared" si="101"/>
        <v>0</v>
      </c>
      <c r="I128" s="5">
        <f t="shared" si="101"/>
        <v>0</v>
      </c>
      <c r="J128" s="5">
        <f t="shared" si="101"/>
        <v>0</v>
      </c>
      <c r="K128" s="5">
        <f t="shared" si="101"/>
        <v>0</v>
      </c>
      <c r="L128" s="5">
        <f t="shared" si="101"/>
        <v>0</v>
      </c>
      <c r="M128" s="5">
        <f t="shared" si="101"/>
        <v>0</v>
      </c>
      <c r="N128" s="5">
        <f t="shared" si="101"/>
        <v>0</v>
      </c>
      <c r="O128" s="5">
        <f t="shared" si="101"/>
        <v>0</v>
      </c>
      <c r="P128" s="5">
        <f t="shared" si="101"/>
        <v>0</v>
      </c>
      <c r="Q128" s="5">
        <f t="shared" si="101"/>
        <v>0</v>
      </c>
    </row>
    <row r="129" spans="1:17" ht="33.6" x14ac:dyDescent="0.3">
      <c r="A129" s="58"/>
      <c r="B129" s="58"/>
      <c r="C129" s="58"/>
      <c r="D129" s="31" t="s">
        <v>16</v>
      </c>
      <c r="E129" s="5">
        <f t="shared" si="98"/>
        <v>35431.752359999999</v>
      </c>
      <c r="F129" s="18">
        <f>F43+F56+F62+F74+F86</f>
        <v>8153.0233600000001</v>
      </c>
      <c r="G129" s="52">
        <f t="shared" ref="G129:Q129" si="102">G43+G56+G62+G74+G86</f>
        <v>4843.7169999999996</v>
      </c>
      <c r="H129" s="18">
        <f t="shared" si="102"/>
        <v>16160</v>
      </c>
      <c r="I129" s="18">
        <f t="shared" si="102"/>
        <v>6275.0120000000006</v>
      </c>
      <c r="J129" s="18">
        <f t="shared" si="102"/>
        <v>0</v>
      </c>
      <c r="K129" s="18">
        <f t="shared" si="102"/>
        <v>0</v>
      </c>
      <c r="L129" s="18">
        <f t="shared" si="102"/>
        <v>0</v>
      </c>
      <c r="M129" s="18">
        <f t="shared" si="102"/>
        <v>0</v>
      </c>
      <c r="N129" s="18">
        <f t="shared" si="102"/>
        <v>0</v>
      </c>
      <c r="O129" s="18">
        <f t="shared" si="102"/>
        <v>0</v>
      </c>
      <c r="P129" s="18">
        <f t="shared" si="102"/>
        <v>0</v>
      </c>
      <c r="Q129" s="18">
        <f t="shared" si="102"/>
        <v>0</v>
      </c>
    </row>
    <row r="130" spans="1:17" ht="24" customHeight="1" x14ac:dyDescent="0.3">
      <c r="A130" s="58"/>
      <c r="B130" s="58"/>
      <c r="C130" s="58"/>
      <c r="D130" s="31" t="s">
        <v>17</v>
      </c>
      <c r="E130" s="5">
        <f t="shared" si="98"/>
        <v>97400</v>
      </c>
      <c r="F130" s="18">
        <f>F44+F57+F63+F75+F87</f>
        <v>0</v>
      </c>
      <c r="G130" s="52">
        <f t="shared" ref="G130:Q130" si="103">G44+G57+G63+G75+G87</f>
        <v>15000</v>
      </c>
      <c r="H130" s="18">
        <f t="shared" si="103"/>
        <v>500</v>
      </c>
      <c r="I130" s="18">
        <f>I44+I57+I63+I75+I87</f>
        <v>300</v>
      </c>
      <c r="J130" s="18">
        <f t="shared" si="103"/>
        <v>10200</v>
      </c>
      <c r="K130" s="18">
        <f t="shared" si="103"/>
        <v>10200</v>
      </c>
      <c r="L130" s="18">
        <f t="shared" si="103"/>
        <v>10200</v>
      </c>
      <c r="M130" s="18">
        <f t="shared" si="103"/>
        <v>10200</v>
      </c>
      <c r="N130" s="18">
        <f t="shared" si="103"/>
        <v>10200</v>
      </c>
      <c r="O130" s="18">
        <f t="shared" si="103"/>
        <v>10200</v>
      </c>
      <c r="P130" s="18">
        <f t="shared" si="103"/>
        <v>10200</v>
      </c>
      <c r="Q130" s="18">
        <f t="shared" si="103"/>
        <v>10200</v>
      </c>
    </row>
    <row r="132" spans="1:17" x14ac:dyDescent="0.3">
      <c r="C132" s="9" t="s">
        <v>60</v>
      </c>
      <c r="E132" s="22">
        <f>E125+E119</f>
        <v>769132.65919999988</v>
      </c>
      <c r="F132" s="22">
        <f>F125+F119</f>
        <v>82755.785279999996</v>
      </c>
      <c r="G132" s="55">
        <f>G125+G119</f>
        <v>162025.22292</v>
      </c>
      <c r="H132" s="55">
        <f t="shared" ref="H132:Q132" si="104">H125+H119</f>
        <v>214005</v>
      </c>
      <c r="I132" s="55">
        <f t="shared" si="104"/>
        <v>66026.650999999998</v>
      </c>
      <c r="J132" s="55">
        <f t="shared" si="104"/>
        <v>30540</v>
      </c>
      <c r="K132" s="55">
        <f t="shared" si="104"/>
        <v>30540</v>
      </c>
      <c r="L132" s="55">
        <f t="shared" si="104"/>
        <v>30540</v>
      </c>
      <c r="M132" s="55">
        <f t="shared" si="104"/>
        <v>30540</v>
      </c>
      <c r="N132" s="55">
        <f t="shared" si="104"/>
        <v>30540</v>
      </c>
      <c r="O132" s="55">
        <f t="shared" si="104"/>
        <v>30540</v>
      </c>
      <c r="P132" s="55">
        <f t="shared" si="104"/>
        <v>30540</v>
      </c>
      <c r="Q132" s="55">
        <f t="shared" si="104"/>
        <v>30540</v>
      </c>
    </row>
    <row r="134" spans="1:17" x14ac:dyDescent="0.3">
      <c r="F134" s="22"/>
    </row>
    <row r="135" spans="1:17" x14ac:dyDescent="0.3">
      <c r="F135" s="22"/>
    </row>
  </sheetData>
  <mergeCells count="54">
    <mergeCell ref="A20:C25"/>
    <mergeCell ref="A45:C50"/>
    <mergeCell ref="A94:C99"/>
    <mergeCell ref="C39:C44"/>
    <mergeCell ref="A33:A44"/>
    <mergeCell ref="B33:B44"/>
    <mergeCell ref="C70:C75"/>
    <mergeCell ref="A64:A75"/>
    <mergeCell ref="B64:B75"/>
    <mergeCell ref="A51:Q51"/>
    <mergeCell ref="A52:A57"/>
    <mergeCell ref="B52:B57"/>
    <mergeCell ref="C52:C57"/>
    <mergeCell ref="A58:A63"/>
    <mergeCell ref="B58:B63"/>
    <mergeCell ref="C58:C63"/>
    <mergeCell ref="G1:Q1"/>
    <mergeCell ref="A2:Q2"/>
    <mergeCell ref="A3:A5"/>
    <mergeCell ref="B3:B5"/>
    <mergeCell ref="C3:C5"/>
    <mergeCell ref="D3:D5"/>
    <mergeCell ref="E3:Q3"/>
    <mergeCell ref="E4:E5"/>
    <mergeCell ref="G4:Q4"/>
    <mergeCell ref="F4:F5"/>
    <mergeCell ref="A7:Q7"/>
    <mergeCell ref="A8:A13"/>
    <mergeCell ref="B8:B13"/>
    <mergeCell ref="C8:C13"/>
    <mergeCell ref="A14:A19"/>
    <mergeCell ref="B14:B19"/>
    <mergeCell ref="C14:C19"/>
    <mergeCell ref="A26:Q26"/>
    <mergeCell ref="A27:A32"/>
    <mergeCell ref="B27:B32"/>
    <mergeCell ref="C27:C32"/>
    <mergeCell ref="C33:C38"/>
    <mergeCell ref="C64:C69"/>
    <mergeCell ref="A76:A81"/>
    <mergeCell ref="B76:B81"/>
    <mergeCell ref="C76:C81"/>
    <mergeCell ref="A82:A87"/>
    <mergeCell ref="B82:B87"/>
    <mergeCell ref="C82:C87"/>
    <mergeCell ref="A88:A93"/>
    <mergeCell ref="B88:B93"/>
    <mergeCell ref="C88:C93"/>
    <mergeCell ref="A119:C124"/>
    <mergeCell ref="A125:C130"/>
    <mergeCell ref="A100:C105"/>
    <mergeCell ref="A106:C106"/>
    <mergeCell ref="A107:C112"/>
    <mergeCell ref="A113:C118"/>
  </mergeCells>
  <pageMargins left="0.23622047244094491" right="0.23622047244094491" top="0.39370078740157483" bottom="0.39370078740157483" header="0.31496062992125984" footer="0.31496062992125984"/>
  <pageSetup paperSize="9" scale="36" fitToHeight="0" orientation="landscape" r:id="rId1"/>
  <rowBreaks count="1" manualBreakCount="1">
    <brk id="63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Туйкина И В</dc:creator>
  <cp:lastModifiedBy>Сафина Т А</cp:lastModifiedBy>
  <cp:lastPrinted>2019-11-12T05:36:27Z</cp:lastPrinted>
  <dcterms:created xsi:type="dcterms:W3CDTF">2017-05-29T12:41:03Z</dcterms:created>
  <dcterms:modified xsi:type="dcterms:W3CDTF">2020-07-15T06:42:49Z</dcterms:modified>
</cp:coreProperties>
</file>