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КСП\№ 9 от 19.12.2024\05  Городская среда\"/>
    </mc:Choice>
  </mc:AlternateContent>
  <bookViews>
    <workbookView xWindow="0" yWindow="0" windowWidth="28800" windowHeight="1230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xlnm._FilterDatabase" localSheetId="0" hidden="1">'Таблица 2'!$A$7:$K$82</definedName>
    <definedName name="_xlnm.Print_Titles" localSheetId="0">'Таблица 2'!$4:$7</definedName>
    <definedName name="_xlnm.Print_Area" localSheetId="0">'Таблица 2'!$A$1:$M$82</definedName>
    <definedName name="_xlnm.Print_Area" localSheetId="1">'Таблица 3'!$A$1:$D$46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2" l="1"/>
  <c r="H79" i="2"/>
  <c r="H39" i="2"/>
  <c r="H52" i="2"/>
  <c r="H65" i="2"/>
  <c r="G78" i="2"/>
  <c r="F78" i="2" s="1"/>
  <c r="E78" i="2" s="1"/>
  <c r="E81" i="2" l="1"/>
  <c r="E79" i="2"/>
  <c r="E9" i="2" l="1"/>
  <c r="E10" i="2"/>
  <c r="J38" i="2" l="1"/>
  <c r="J8" i="2" l="1"/>
  <c r="I8" i="2"/>
  <c r="H8" i="2"/>
  <c r="J82" i="2" l="1"/>
  <c r="J81" i="2"/>
  <c r="J78" i="2"/>
  <c r="J69" i="2"/>
  <c r="J68" i="2"/>
  <c r="J58" i="2"/>
  <c r="J26" i="2"/>
  <c r="J45" i="2"/>
  <c r="K42" i="2"/>
  <c r="K14" i="2"/>
  <c r="K32" i="2"/>
  <c r="K38" i="2" s="1"/>
  <c r="K36" i="2"/>
  <c r="J43" i="2"/>
  <c r="J56" i="2" s="1"/>
  <c r="J42" i="2"/>
  <c r="J55" i="2" s="1"/>
  <c r="J41" i="2"/>
  <c r="J54" i="2" s="1"/>
  <c r="J40" i="2"/>
  <c r="J53" i="2" s="1"/>
  <c r="J39" i="2"/>
  <c r="J52" i="2" s="1"/>
  <c r="J32" i="2"/>
  <c r="J36" i="2"/>
  <c r="J14" i="2"/>
  <c r="J20" i="2"/>
  <c r="H20" i="2"/>
  <c r="J65" i="2" l="1"/>
  <c r="J67" i="2"/>
  <c r="J80" i="2" s="1"/>
  <c r="J66" i="2"/>
  <c r="J79" i="2" s="1"/>
  <c r="J51" i="2"/>
  <c r="K78" i="2"/>
  <c r="I78" i="2"/>
  <c r="E76" i="2"/>
  <c r="E75" i="2"/>
  <c r="E74" i="2"/>
  <c r="E73" i="2"/>
  <c r="E72" i="2"/>
  <c r="E71" i="2"/>
  <c r="K68" i="2"/>
  <c r="K81" i="2" s="1"/>
  <c r="F67" i="2"/>
  <c r="F66" i="2"/>
  <c r="F65" i="2"/>
  <c r="E63" i="2"/>
  <c r="E62" i="2"/>
  <c r="E61" i="2"/>
  <c r="E60" i="2"/>
  <c r="E59" i="2"/>
  <c r="K58" i="2"/>
  <c r="I58" i="2"/>
  <c r="H58" i="2"/>
  <c r="G58" i="2"/>
  <c r="F58" i="2"/>
  <c r="E58" i="2"/>
  <c r="K55" i="2"/>
  <c r="F54" i="2"/>
  <c r="F53" i="2"/>
  <c r="F52" i="2"/>
  <c r="E50" i="2"/>
  <c r="E49" i="2"/>
  <c r="E48" i="2"/>
  <c r="E47" i="2"/>
  <c r="E46" i="2"/>
  <c r="K45" i="2"/>
  <c r="I45" i="2"/>
  <c r="H45" i="2"/>
  <c r="G45" i="2"/>
  <c r="F45" i="2"/>
  <c r="E45" i="2" s="1"/>
  <c r="K43" i="2"/>
  <c r="K56" i="2" s="1"/>
  <c r="I43" i="2"/>
  <c r="I69" i="2" s="1"/>
  <c r="I82" i="2" s="1"/>
  <c r="H43" i="2"/>
  <c r="H56" i="2" s="1"/>
  <c r="G43" i="2"/>
  <c r="G69" i="2" s="1"/>
  <c r="G82" i="2" s="1"/>
  <c r="F43" i="2"/>
  <c r="F56" i="2" s="1"/>
  <c r="I42" i="2"/>
  <c r="I68" i="2" s="1"/>
  <c r="I81" i="2" s="1"/>
  <c r="H42" i="2"/>
  <c r="H55" i="2" s="1"/>
  <c r="G42" i="2"/>
  <c r="F42" i="2"/>
  <c r="F55" i="2" s="1"/>
  <c r="G41" i="2"/>
  <c r="G67" i="2" s="1"/>
  <c r="G80" i="2" s="1"/>
  <c r="F41" i="2"/>
  <c r="G40" i="2"/>
  <c r="G66" i="2" s="1"/>
  <c r="G79" i="2" s="1"/>
  <c r="F40" i="2"/>
  <c r="G39" i="2"/>
  <c r="G65" i="2" s="1"/>
  <c r="F39" i="2"/>
  <c r="E37" i="2"/>
  <c r="I36" i="2"/>
  <c r="G36" i="2"/>
  <c r="F36" i="2"/>
  <c r="E36" i="2"/>
  <c r="G35" i="2"/>
  <c r="F35" i="2"/>
  <c r="E35" i="2"/>
  <c r="G34" i="2"/>
  <c r="F34" i="2"/>
  <c r="E34" i="2"/>
  <c r="E33" i="2"/>
  <c r="I32" i="2"/>
  <c r="H32" i="2"/>
  <c r="E32" i="2" s="1"/>
  <c r="G32" i="2"/>
  <c r="F32" i="2"/>
  <c r="F38" i="2" s="1"/>
  <c r="E31" i="2"/>
  <c r="E30" i="2"/>
  <c r="E29" i="2"/>
  <c r="E28" i="2"/>
  <c r="E27" i="2"/>
  <c r="K26" i="2"/>
  <c r="I26" i="2"/>
  <c r="H26" i="2"/>
  <c r="G26" i="2"/>
  <c r="G38" i="2" s="1"/>
  <c r="F26" i="2"/>
  <c r="E26" i="2" s="1"/>
  <c r="E25" i="2"/>
  <c r="F24" i="2"/>
  <c r="E24" i="2"/>
  <c r="E23" i="2"/>
  <c r="F22" i="2"/>
  <c r="E22" i="2"/>
  <c r="E21" i="2"/>
  <c r="K20" i="2"/>
  <c r="I20" i="2"/>
  <c r="E20" i="2" s="1"/>
  <c r="G20" i="2"/>
  <c r="F20" i="2"/>
  <c r="E19" i="2"/>
  <c r="G18" i="2"/>
  <c r="F18" i="2"/>
  <c r="E18" i="2"/>
  <c r="F17" i="2"/>
  <c r="E17" i="2"/>
  <c r="F16" i="2"/>
  <c r="E16" i="2"/>
  <c r="F15" i="2"/>
  <c r="E15" i="2"/>
  <c r="I14" i="2"/>
  <c r="H14" i="2"/>
  <c r="H38" i="2" s="1"/>
  <c r="G14" i="2"/>
  <c r="F14" i="2"/>
  <c r="E13" i="2"/>
  <c r="E12" i="2"/>
  <c r="K11" i="2"/>
  <c r="K41" i="2" s="1"/>
  <c r="I41" i="2"/>
  <c r="H41" i="2"/>
  <c r="G11" i="2"/>
  <c r="E11" i="2"/>
  <c r="K10" i="2"/>
  <c r="K40" i="2" s="1"/>
  <c r="I40" i="2"/>
  <c r="H40" i="2"/>
  <c r="G10" i="2"/>
  <c r="K9" i="2"/>
  <c r="K39" i="2" s="1"/>
  <c r="I39" i="2"/>
  <c r="E39" i="2"/>
  <c r="G9" i="2"/>
  <c r="G8" i="2"/>
  <c r="F8" i="2"/>
  <c r="E8" i="2"/>
  <c r="J77" i="2" l="1"/>
  <c r="G68" i="2"/>
  <c r="G81" i="2" s="1"/>
  <c r="E42" i="2"/>
  <c r="G64" i="2"/>
  <c r="J64" i="2"/>
  <c r="E40" i="2"/>
  <c r="G77" i="2"/>
  <c r="E14" i="2"/>
  <c r="I38" i="2"/>
  <c r="E38" i="2" s="1"/>
  <c r="I55" i="2"/>
  <c r="K52" i="2"/>
  <c r="K51" i="2" s="1"/>
  <c r="K65" i="2"/>
  <c r="I66" i="2"/>
  <c r="I79" i="2" s="1"/>
  <c r="I53" i="2"/>
  <c r="H54" i="2"/>
  <c r="H67" i="2"/>
  <c r="H80" i="2" s="1"/>
  <c r="E41" i="2"/>
  <c r="K54" i="2"/>
  <c r="K67" i="2"/>
  <c r="K80" i="2" s="1"/>
  <c r="F51" i="2"/>
  <c r="E55" i="2"/>
  <c r="I65" i="2"/>
  <c r="I52" i="2"/>
  <c r="H53" i="2"/>
  <c r="H66" i="2"/>
  <c r="K53" i="2"/>
  <c r="K66" i="2"/>
  <c r="K79" i="2" s="1"/>
  <c r="K77" i="2" s="1"/>
  <c r="I67" i="2"/>
  <c r="I80" i="2" s="1"/>
  <c r="I54" i="2"/>
  <c r="E65" i="2"/>
  <c r="G52" i="2"/>
  <c r="G53" i="2"/>
  <c r="G54" i="2"/>
  <c r="E54" i="2" s="1"/>
  <c r="G55" i="2"/>
  <c r="G56" i="2"/>
  <c r="E56" i="2" s="1"/>
  <c r="I56" i="2"/>
  <c r="F68" i="2"/>
  <c r="H68" i="2"/>
  <c r="H81" i="2" s="1"/>
  <c r="F69" i="2"/>
  <c r="H69" i="2"/>
  <c r="H82" i="2" s="1"/>
  <c r="K69" i="2"/>
  <c r="F79" i="2"/>
  <c r="F80" i="2"/>
  <c r="E43" i="2"/>
  <c r="E80" i="2" l="1"/>
  <c r="I64" i="2"/>
  <c r="I77" i="2"/>
  <c r="H64" i="2"/>
  <c r="E69" i="2"/>
  <c r="F82" i="2"/>
  <c r="E82" i="2" s="1"/>
  <c r="E68" i="2"/>
  <c r="F81" i="2"/>
  <c r="F64" i="2"/>
  <c r="E52" i="2"/>
  <c r="G51" i="2"/>
  <c r="E66" i="2"/>
  <c r="F77" i="2"/>
  <c r="E53" i="2"/>
  <c r="E67" i="2"/>
  <c r="H77" i="2"/>
  <c r="I51" i="2"/>
  <c r="H51" i="2"/>
  <c r="K64" i="2"/>
  <c r="E77" i="2" l="1"/>
  <c r="E51" i="2"/>
  <c r="E64" i="2"/>
</calcChain>
</file>

<file path=xl/sharedStrings.xml><?xml version="1.0" encoding="utf-8"?>
<sst xmlns="http://schemas.openxmlformats.org/spreadsheetml/2006/main" count="218" uniqueCount="137">
  <si>
    <t>Таблица 2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</si>
  <si>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</si>
  <si>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</si>
  <si>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</si>
  <si>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</si>
  <si>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</si>
  <si>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</si>
  <si>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</si>
  <si>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 xml:space="preserve">Региональный проект "Формирование комфортной городской среды"
</t>
  </si>
  <si>
    <t>МУ "Администрация городского поселения Пойковский
/ МКУ "Служба ЖКХ и благоустройства городского поселения Пойкоковский"</t>
  </si>
  <si>
    <t>федеральный бюджет</t>
  </si>
  <si>
    <t>бюджет автономного округа</t>
  </si>
  <si>
    <t>бюджет района</t>
  </si>
  <si>
    <t>бюджет поселения</t>
  </si>
  <si>
    <t>иные источники</t>
  </si>
  <si>
    <t>1</t>
  </si>
  <si>
    <t xml:space="preserve">Повышение уровня благоустройства дворовых территорий
</t>
  </si>
  <si>
    <t>2</t>
  </si>
  <si>
    <t xml:space="preserve">Повышение уровня благоустройства территорий общего пользования.
</t>
  </si>
  <si>
    <t>3</t>
  </si>
  <si>
    <t xml:space="preserve">Реализация проектов "Народный бюджет"
</t>
  </si>
  <si>
    <t>4</t>
  </si>
  <si>
    <t xml:space="preserve">Реализация инициативных проектов
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</si>
  <si>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</si>
  <si>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</si>
  <si>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</si>
  <si>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</si>
  <si>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</si>
  <si>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</si>
  <si>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Ответственный исполнитель/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</si>
  <si>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</si>
  <si>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</si>
  <si>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</si>
  <si>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</si>
  <si>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</si>
  <si>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</si>
  <si>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 1: "Повышение качества условий проживания населения за счет формирования благоприятной среды проживания граждан"</t>
  </si>
  <si>
    <t>Задача 1: Обеспечение формирования единого облика муниципального образования: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</si>
  <si>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 xml:space="preserve"> Повышение уровня благоустройства дворовых территорий</t>
  </si>
  <si>
    <t>Благоустройство дворовой территории многоквартирных домов микрорайон 1 (№100,101,102, №104), микрорайон 3 (№109,111, №123) (реализован в 2021 году)</t>
  </si>
  <si>
    <t>Благоустройство дворовой территории многоквартирных домов микрорайон №3 (№10/11, №13/14, №48, 48а, №95, 98, 99, 119) в гп. Пойковский (реализован в 2022 году)</t>
  </si>
  <si>
    <t>Благоустройство дворовой территории многоквартирных домов микрорайон  (№7, д.8/9,10/11/11а) (реализован в 2023 году)</t>
  </si>
  <si>
    <t>Благоустройство дворовой территории многоквартирных домов микрорайон №3, д.73) в гп. Пойковский (реализован в 2023 году)</t>
  </si>
  <si>
    <t>Дворовая территория гп.Пойковский, 3 мкр., д.50 (реализация в 2024 году)</t>
  </si>
  <si>
    <t>Дворовая территория гп.Пойковский, БСБ, д.17/1, 17/2 (реализация в 2024 году)</t>
  </si>
  <si>
    <t xml:space="preserve"> Повышение уровня благоустройства территорий общего пользования.</t>
  </si>
  <si>
    <t>Благоустройство площади "Променад" (планируется реализация 2024-2025 гг)</t>
  </si>
  <si>
    <t>Спортивно досуговая зона в 1-ом микрорайоне(планируется реализация 2024-2025 гг)</t>
  </si>
  <si>
    <t>Сквер 4-го микрорайона (планируется реализация 2024-2025 гг)</t>
  </si>
  <si>
    <t>Задача 2.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</si>
  <si>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Реализация проектов Народный бюджет"</t>
  </si>
  <si>
    <t>Ремонт проезда  ТОС «Лесной» в пгт Пойковский (реализован в 2021 году)</t>
  </si>
  <si>
    <t>Устройство автомобильной парковки и тротуара прилегающих к территории дома №21/22 микрорайона №7 (реализован в 2021 году)</t>
  </si>
  <si>
    <t>Устройство проезда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</si>
  <si>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</si>
  <si>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№1/2 микрорайона №7 (реализован в 2021 году)</t>
  </si>
  <si>
    <t>Архитектурно-художественное освещение (реализован в 2021 году)</t>
  </si>
  <si>
    <t xml:space="preserve">Реализация инициативных проектов </t>
  </si>
  <si>
    <t>Устройство проезда, прилегающего к многоквартирному дому № 4 микрорайону № 4 (реализован в 2022 году)</t>
  </si>
  <si>
    <t>Устройство тротуара, прилегающего к многоквартирному дому № 4 микрорайона № 4 (реализован в 2022 году)</t>
  </si>
  <si>
    <t>Площадка для дрессировки и выгула собак (реализован в 2022 году)</t>
  </si>
  <si>
    <t>Благоустройство общественного кладбища №2 (реализован в 2022 году)</t>
  </si>
  <si>
    <t>Устройство автомобильной стоянки прилегающей к территории дома № 1/2 микрорайона № 7 (реализован в 2022 году)</t>
  </si>
  <si>
    <t>Дорога к дому силами активистов ТОС Автомобилистов (реализован в 2022 году)</t>
  </si>
  <si>
    <t>«Крепость» в пгт Пойковский  (реализован в 2023 году)</t>
  </si>
  <si>
    <t>Дорога к дому, ремонт проезда №К-4 Коржавино" гп. Пойковский (реализован в 2023 году)</t>
  </si>
  <si>
    <t>"Парк выпускников "Алые паруса" г.п. Пойковский (реализован в 2023 году)</t>
  </si>
  <si>
    <t>Расширение парковки у многоквартирного дома №10/10/11а в 7 мкр. гп. Пойковский (реализован в 2023 году)</t>
  </si>
  <si>
    <t>«Благоустройство парковки в микрорайоне Коржавино» (реализация в 2024 году)</t>
  </si>
  <si>
    <t>«Комфортный двор» (реализация в 2024 году)</t>
  </si>
  <si>
    <t>«Подари мне дом, Человек» (реализация в 2024 году)</t>
  </si>
  <si>
    <t>«Благоустройство тротуара у дома 21/22 в 7 мкр.» (реализация в 2024 году)</t>
  </si>
  <si>
    <t>«Наш дом» (реализация в 2024 году)</t>
  </si>
  <si>
    <t>«Уютный двор 6а, 6б в 7 мкр.» (реализация в 2024 году)</t>
  </si>
  <si>
    <t>«Обустройство пожарного проезда между домами 7 мкр. 92 дом и 7 мкр. 91 дом» (реализация в 2024 году)</t>
  </si>
  <si>
    <t>«Генератор Энергии» (реализация в 2024 году)</t>
  </si>
  <si>
    <t>«Творим добро вместе» (реализация в 2024 году)</t>
  </si>
  <si>
    <t>«Перезагрузка» детского парка «Югра» г.п. Пойковский» (реализация в 2024 году)</t>
  </si>
  <si>
    <t>«Мемориал Славы участникам СВО»  г.п. Пойковский (реализация в 2024 году)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</si>
  <si>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</si>
  <si>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</si>
  <si>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</si>
  <si>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</si>
  <si>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</si>
  <si>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</si>
  <si>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</si>
  <si>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01.01.2024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</si>
  <si>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</si>
  <si>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</si>
  <si>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</si>
  <si>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</si>
  <si>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</si>
  <si>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2025 год</t>
  </si>
  <si>
    <t>2026 год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</si>
  <si>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</si>
  <si>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</si>
  <si>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</si>
  <si>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</si>
  <si>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</si>
  <si>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</si>
  <si>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</si>
  <si>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</si>
  <si>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</si>
  <si>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</si>
  <si>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</si>
  <si>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</si>
  <si>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</si>
  <si>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</si>
  <si>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</si>
  <si>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</si>
  <si>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</si>
  <si>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</si>
  <si>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</si>
  <si>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</si>
  <si>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</si>
  <si>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</si>
  <si>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</si>
  <si>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в том числе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</si>
  <si>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</si>
  <si>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</si>
  <si>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</si>
  <si>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</si>
  <si>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</si>
  <si>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</si>
  <si>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</si>
  <si>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</si>
  <si>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</si>
  <si>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</si>
  <si>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</si>
  <si>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</si>
  <si>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2028-2030</t>
  </si>
  <si>
    <t>2027 г.</t>
  </si>
  <si>
    <t>2028-2030 гг.</t>
  </si>
  <si>
    <t>Благоустройство мест общего пользования в гп. Пойковский (планируется реализация 2025-2026 гг)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</si>
  <si>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</si>
  <si>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</si>
  <si>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Региональный проект "Формирование комфортной городской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</si>
</sst>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\ ##0.00_-;\-* #\ ##0.00_-;_-* &quot;-&quot;??_-;_-@_-"/>
    <numFmt numFmtId="165" formatCode="#\ ##0"/>
    <numFmt numFmtId="166" formatCode="#\ ##0.0"/>
    <numFmt numFmtId="167" formatCode="#\ ##0.000000"/>
    <numFmt numFmtId="168" formatCode="_-* #\ ##0.0_р_._-;\-* #\ ##0.0_р_._-;_-* &quot;-&quot;?_р_._-;_-@_-"/>
    <numFmt numFmtId="169" formatCode="_-* #\ ##0.00000\ _₽_-;\-* #\ ##0.0\ _₽_-;_-* &quot;-&quot;?\ _₽_-;_-@_-"/>
  </numFmts>
  <fonts count="19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8" fillId="0" borderId="0"/>
    <xf numFmtId="164" fontId="1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1"/>
    <xf numFmtId="0" fontId="3" fillId="0" borderId="0" xfId="1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top" wrapText="1"/>
    </xf>
    <xf numFmtId="9" fontId="6" fillId="0" borderId="1" xfId="2" applyNumberFormat="1" applyFont="1" applyBorder="1" applyAlignment="1">
      <alignment horizontal="center" vertical="center" wrapText="1"/>
    </xf>
    <xf numFmtId="9" fontId="6" fillId="0" borderId="2" xfId="2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4" fillId="0" borderId="5" xfId="2" applyFont="1" applyFill="1" applyBorder="1" applyAlignment="1">
      <alignment horizontal="center" vertical="center" wrapText="1"/>
    </xf>
    <xf numFmtId="0" fontId="8" fillId="0" borderId="0" xfId="1" applyFont="1"/>
    <xf numFmtId="2" fontId="8" fillId="0" borderId="3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1" fontId="10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left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165" fontId="8" fillId="0" borderId="3" xfId="1" applyNumberFormat="1" applyFont="1" applyBorder="1" applyAlignment="1">
      <alignment horizontal="left" vertical="center" wrapText="1"/>
    </xf>
    <xf numFmtId="165" fontId="8" fillId="0" borderId="3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166" fontId="8" fillId="0" borderId="3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167" fontId="13" fillId="0" borderId="0" xfId="0" applyNumberFormat="1" applyFont="1" applyAlignment="1">
      <alignment vertical="top"/>
    </xf>
    <xf numFmtId="167" fontId="13" fillId="2" borderId="0" xfId="0" applyNumberFormat="1" applyFont="1" applyFill="1" applyAlignment="1">
      <alignment vertical="top"/>
    </xf>
    <xf numFmtId="167" fontId="13" fillId="0" borderId="0" xfId="0" applyNumberFormat="1" applyFont="1" applyFill="1" applyAlignment="1">
      <alignment vertical="top"/>
    </xf>
    <xf numFmtId="0" fontId="13" fillId="0" borderId="0" xfId="0" applyFont="1" applyFill="1" applyAlignment="1">
      <alignment vertical="top"/>
    </xf>
    <xf numFmtId="167" fontId="15" fillId="0" borderId="0" xfId="0" applyNumberFormat="1" applyFont="1" applyFill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vertical="top"/>
    </xf>
    <xf numFmtId="167" fontId="15" fillId="0" borderId="0" xfId="0" applyNumberFormat="1" applyFont="1" applyAlignment="1">
      <alignment vertical="top"/>
    </xf>
    <xf numFmtId="167" fontId="15" fillId="2" borderId="0" xfId="0" applyNumberFormat="1" applyFont="1" applyFill="1" applyAlignment="1">
      <alignment vertical="top"/>
    </xf>
    <xf numFmtId="167" fontId="15" fillId="0" borderId="0" xfId="0" applyNumberFormat="1" applyFont="1" applyFill="1" applyAlignment="1">
      <alignment vertical="top"/>
    </xf>
    <xf numFmtId="0" fontId="16" fillId="0" borderId="1" xfId="0" applyFont="1" applyBorder="1" applyAlignment="1">
      <alignment horizontal="center" vertical="center" wrapText="1"/>
    </xf>
    <xf numFmtId="167" fontId="16" fillId="0" borderId="1" xfId="0" applyNumberFormat="1" applyFont="1" applyBorder="1" applyAlignment="1">
      <alignment vertical="top"/>
    </xf>
    <xf numFmtId="167" fontId="16" fillId="2" borderId="1" xfId="0" applyNumberFormat="1" applyFont="1" applyFill="1" applyBorder="1" applyAlignment="1">
      <alignment vertical="top"/>
    </xf>
    <xf numFmtId="167" fontId="16" fillId="0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168" fontId="16" fillId="3" borderId="1" xfId="0" applyNumberFormat="1" applyFont="1" applyFill="1" applyBorder="1" applyAlignment="1">
      <alignment vertical="top" wrapText="1"/>
    </xf>
    <xf numFmtId="169" fontId="16" fillId="3" borderId="1" xfId="0" applyNumberFormat="1" applyFont="1" applyFill="1" applyBorder="1" applyAlignment="1">
      <alignment vertical="top"/>
    </xf>
    <xf numFmtId="169" fontId="16" fillId="4" borderId="1" xfId="0" applyNumberFormat="1" applyFont="1" applyFill="1" applyBorder="1" applyAlignment="1">
      <alignment vertical="top"/>
    </xf>
    <xf numFmtId="168" fontId="15" fillId="0" borderId="1" xfId="0" applyNumberFormat="1" applyFont="1" applyFill="1" applyBorder="1" applyAlignment="1">
      <alignment vertical="top" wrapText="1"/>
    </xf>
    <xf numFmtId="169" fontId="15" fillId="0" borderId="1" xfId="0" applyNumberFormat="1" applyFont="1" applyFill="1" applyBorder="1" applyAlignment="1">
      <alignment vertical="top"/>
    </xf>
    <xf numFmtId="169" fontId="15" fillId="2" borderId="1" xfId="0" applyNumberFormat="1" applyFont="1" applyFill="1" applyBorder="1" applyAlignment="1">
      <alignment vertical="top"/>
    </xf>
    <xf numFmtId="169" fontId="17" fillId="2" borderId="1" xfId="0" applyNumberFormat="1" applyFont="1" applyFill="1" applyBorder="1" applyAlignment="1">
      <alignment vertical="top"/>
    </xf>
    <xf numFmtId="168" fontId="16" fillId="4" borderId="1" xfId="0" applyNumberFormat="1" applyFont="1" applyFill="1" applyBorder="1" applyAlignment="1">
      <alignment vertical="top" wrapText="1"/>
    </xf>
    <xf numFmtId="169" fontId="16" fillId="4" borderId="1" xfId="0" applyNumberFormat="1" applyFont="1" applyFill="1" applyBorder="1" applyAlignment="1">
      <alignment vertical="top" wrapText="1"/>
    </xf>
    <xf numFmtId="169" fontId="16" fillId="3" borderId="1" xfId="0" applyNumberFormat="1" applyFont="1" applyFill="1" applyBorder="1" applyAlignment="1">
      <alignment vertical="top" wrapText="1"/>
    </xf>
    <xf numFmtId="169" fontId="15" fillId="2" borderId="1" xfId="0" applyNumberFormat="1" applyFont="1" applyFill="1" applyBorder="1" applyAlignment="1">
      <alignment vertical="top" wrapText="1"/>
    </xf>
    <xf numFmtId="169" fontId="16" fillId="0" borderId="1" xfId="0" applyNumberFormat="1" applyFont="1" applyFill="1" applyBorder="1" applyAlignment="1">
      <alignment vertical="top" wrapText="1"/>
    </xf>
    <xf numFmtId="169" fontId="16" fillId="2" borderId="1" xfId="0" applyNumberFormat="1" applyFont="1" applyFill="1" applyBorder="1" applyAlignment="1">
      <alignment vertical="top" wrapText="1"/>
    </xf>
    <xf numFmtId="169" fontId="15" fillId="0" borderId="1" xfId="0" applyNumberFormat="1" applyFont="1" applyFill="1" applyBorder="1" applyAlignment="1">
      <alignment vertical="top" wrapText="1"/>
    </xf>
    <xf numFmtId="167" fontId="16" fillId="0" borderId="2" xfId="0" applyNumberFormat="1" applyFont="1" applyFill="1" applyBorder="1" applyAlignment="1">
      <alignment vertical="top"/>
    </xf>
    <xf numFmtId="0" fontId="13" fillId="0" borderId="1" xfId="0" applyFont="1" applyBorder="1" applyAlignment="1">
      <alignment vertical="top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top"/>
    </xf>
    <xf numFmtId="169" fontId="16" fillId="4" borderId="2" xfId="0" applyNumberFormat="1" applyFont="1" applyFill="1" applyBorder="1" applyAlignment="1">
      <alignment vertical="top"/>
    </xf>
    <xf numFmtId="169" fontId="15" fillId="0" borderId="2" xfId="0" applyNumberFormat="1" applyFont="1" applyFill="1" applyBorder="1" applyAlignment="1">
      <alignment vertical="top"/>
    </xf>
    <xf numFmtId="169" fontId="16" fillId="3" borderId="2" xfId="0" applyNumberFormat="1" applyFont="1" applyFill="1" applyBorder="1" applyAlignment="1">
      <alignment vertical="top"/>
    </xf>
    <xf numFmtId="169" fontId="16" fillId="4" borderId="2" xfId="0" applyNumberFormat="1" applyFont="1" applyFill="1" applyBorder="1" applyAlignment="1">
      <alignment vertical="top" wrapText="1"/>
    </xf>
    <xf numFmtId="167" fontId="15" fillId="0" borderId="1" xfId="0" applyNumberFormat="1" applyFont="1" applyFill="1" applyBorder="1" applyAlignment="1">
      <alignment vertical="top"/>
    </xf>
    <xf numFmtId="169" fontId="16" fillId="0" borderId="2" xfId="0" applyNumberFormat="1" applyFont="1" applyFill="1" applyBorder="1" applyAlignment="1">
      <alignment vertical="top" wrapText="1"/>
    </xf>
    <xf numFmtId="169" fontId="15" fillId="0" borderId="2" xfId="0" applyNumberFormat="1" applyFont="1" applyFill="1" applyBorder="1" applyAlignment="1">
      <alignment vertical="top" wrapText="1"/>
    </xf>
    <xf numFmtId="167" fontId="15" fillId="0" borderId="0" xfId="0" applyNumberFormat="1" applyFont="1" applyBorder="1" applyAlignment="1">
      <alignment vertical="top"/>
    </xf>
    <xf numFmtId="167" fontId="15" fillId="2" borderId="0" xfId="0" applyNumberFormat="1" applyFont="1" applyFill="1" applyBorder="1" applyAlignment="1">
      <alignment vertical="top"/>
    </xf>
    <xf numFmtId="168" fontId="13" fillId="0" borderId="0" xfId="0" applyNumberFormat="1" applyFont="1" applyAlignment="1">
      <alignment vertical="top"/>
    </xf>
    <xf numFmtId="0" fontId="16" fillId="5" borderId="1" xfId="0" applyFont="1" applyFill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4" xfId="1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168" fontId="15" fillId="0" borderId="2" xfId="0" applyNumberFormat="1" applyFont="1" applyFill="1" applyBorder="1" applyAlignment="1">
      <alignment horizontal="left" vertical="top"/>
    </xf>
    <xf numFmtId="168" fontId="15" fillId="0" borderId="6" xfId="0" applyNumberFormat="1" applyFont="1" applyFill="1" applyBorder="1" applyAlignment="1">
      <alignment horizontal="left" vertical="top"/>
    </xf>
    <xf numFmtId="168" fontId="15" fillId="0" borderId="1" xfId="0" applyNumberFormat="1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8" fontId="15" fillId="0" borderId="3" xfId="0" applyNumberFormat="1" applyFont="1" applyFill="1" applyBorder="1" applyAlignment="1">
      <alignment horizontal="left" vertical="center" wrapText="1"/>
    </xf>
    <xf numFmtId="168" fontId="15" fillId="0" borderId="5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8" fontId="15" fillId="0" borderId="8" xfId="0" applyNumberFormat="1" applyFont="1" applyBorder="1" applyAlignment="1">
      <alignment horizontal="left" vertical="center" wrapText="1"/>
    </xf>
    <xf numFmtId="168" fontId="15" fillId="0" borderId="9" xfId="0" applyNumberFormat="1" applyFont="1" applyBorder="1" applyAlignment="1">
      <alignment horizontal="left" vertical="center" wrapText="1"/>
    </xf>
    <xf numFmtId="168" fontId="15" fillId="0" borderId="10" xfId="0" applyNumberFormat="1" applyFont="1" applyBorder="1" applyAlignment="1">
      <alignment horizontal="left" vertical="center" wrapText="1"/>
    </xf>
    <xf numFmtId="168" fontId="15" fillId="0" borderId="11" xfId="0" applyNumberFormat="1" applyFont="1" applyBorder="1" applyAlignment="1">
      <alignment horizontal="left" vertical="center" wrapText="1"/>
    </xf>
    <xf numFmtId="168" fontId="15" fillId="0" borderId="0" xfId="0" applyNumberFormat="1" applyFont="1" applyBorder="1" applyAlignment="1">
      <alignment horizontal="left" vertical="center" wrapText="1"/>
    </xf>
    <xf numFmtId="168" fontId="15" fillId="0" borderId="12" xfId="0" applyNumberFormat="1" applyFont="1" applyBorder="1" applyAlignment="1">
      <alignment horizontal="left" vertical="center" wrapText="1"/>
    </xf>
    <xf numFmtId="168" fontId="15" fillId="0" borderId="13" xfId="0" applyNumberFormat="1" applyFont="1" applyBorder="1" applyAlignment="1">
      <alignment horizontal="left" vertical="center" wrapText="1"/>
    </xf>
    <xf numFmtId="168" fontId="15" fillId="0" borderId="14" xfId="0" applyNumberFormat="1" applyFont="1" applyBorder="1" applyAlignment="1">
      <alignment horizontal="left" vertical="center" wrapText="1"/>
    </xf>
    <xf numFmtId="168" fontId="15" fillId="0" borderId="15" xfId="0" applyNumberFormat="1" applyFont="1" applyBorder="1" applyAlignment="1">
      <alignment horizontal="left" vertical="center" wrapText="1"/>
    </xf>
    <xf numFmtId="168" fontId="16" fillId="4" borderId="8" xfId="0" applyNumberFormat="1" applyFont="1" applyFill="1" applyBorder="1" applyAlignment="1">
      <alignment horizontal="left" vertical="center" wrapText="1"/>
    </xf>
    <xf numFmtId="168" fontId="16" fillId="4" borderId="9" xfId="0" applyNumberFormat="1" applyFont="1" applyFill="1" applyBorder="1" applyAlignment="1">
      <alignment horizontal="left" vertical="center" wrapText="1"/>
    </xf>
    <xf numFmtId="168" fontId="16" fillId="4" borderId="10" xfId="0" applyNumberFormat="1" applyFont="1" applyFill="1" applyBorder="1" applyAlignment="1">
      <alignment horizontal="left" vertical="center" wrapText="1"/>
    </xf>
    <xf numFmtId="168" fontId="16" fillId="4" borderId="11" xfId="0" applyNumberFormat="1" applyFont="1" applyFill="1" applyBorder="1" applyAlignment="1">
      <alignment horizontal="left" vertical="center" wrapText="1"/>
    </xf>
    <xf numFmtId="168" fontId="16" fillId="4" borderId="0" xfId="0" applyNumberFormat="1" applyFont="1" applyFill="1" applyBorder="1" applyAlignment="1">
      <alignment horizontal="left" vertical="center" wrapText="1"/>
    </xf>
    <xf numFmtId="168" fontId="16" fillId="4" borderId="12" xfId="0" applyNumberFormat="1" applyFont="1" applyFill="1" applyBorder="1" applyAlignment="1">
      <alignment horizontal="left" vertical="center" wrapText="1"/>
    </xf>
    <xf numFmtId="168" fontId="16" fillId="4" borderId="13" xfId="0" applyNumberFormat="1" applyFont="1" applyFill="1" applyBorder="1" applyAlignment="1">
      <alignment horizontal="left" vertical="center" wrapText="1"/>
    </xf>
    <xf numFmtId="168" fontId="16" fillId="4" borderId="14" xfId="0" applyNumberFormat="1" applyFont="1" applyFill="1" applyBorder="1" applyAlignment="1">
      <alignment horizontal="left" vertical="center" wrapText="1"/>
    </xf>
    <xf numFmtId="168" fontId="16" fillId="4" borderId="15" xfId="0" applyNumberFormat="1" applyFont="1" applyFill="1" applyBorder="1" applyAlignment="1">
      <alignment horizontal="left" vertical="center" wrapText="1"/>
    </xf>
    <xf numFmtId="168" fontId="15" fillId="0" borderId="8" xfId="0" applyNumberFormat="1" applyFont="1" applyFill="1" applyBorder="1" applyAlignment="1">
      <alignment horizontal="left" vertical="center" wrapText="1"/>
    </xf>
    <xf numFmtId="168" fontId="15" fillId="0" borderId="9" xfId="0" applyNumberFormat="1" applyFont="1" applyFill="1" applyBorder="1" applyAlignment="1">
      <alignment horizontal="left" vertical="center" wrapText="1"/>
    </xf>
    <xf numFmtId="168" fontId="15" fillId="0" borderId="10" xfId="0" applyNumberFormat="1" applyFont="1" applyFill="1" applyBorder="1" applyAlignment="1">
      <alignment horizontal="left" vertical="center" wrapText="1"/>
    </xf>
    <xf numFmtId="168" fontId="15" fillId="0" borderId="11" xfId="0" applyNumberFormat="1" applyFont="1" applyFill="1" applyBorder="1" applyAlignment="1">
      <alignment horizontal="left" vertical="center" wrapText="1"/>
    </xf>
    <xf numFmtId="168" fontId="15" fillId="0" borderId="0" xfId="0" applyNumberFormat="1" applyFont="1" applyFill="1" applyBorder="1" applyAlignment="1">
      <alignment horizontal="left" vertical="center" wrapText="1"/>
    </xf>
    <xf numFmtId="168" fontId="15" fillId="0" borderId="12" xfId="0" applyNumberFormat="1" applyFont="1" applyFill="1" applyBorder="1" applyAlignment="1">
      <alignment horizontal="left" vertical="center" wrapText="1"/>
    </xf>
    <xf numFmtId="168" fontId="15" fillId="0" borderId="13" xfId="0" applyNumberFormat="1" applyFont="1" applyFill="1" applyBorder="1" applyAlignment="1">
      <alignment horizontal="left" vertical="center" wrapText="1"/>
    </xf>
    <xf numFmtId="168" fontId="15" fillId="0" borderId="14" xfId="0" applyNumberFormat="1" applyFont="1" applyFill="1" applyBorder="1" applyAlignment="1">
      <alignment horizontal="left" vertical="center" wrapText="1"/>
    </xf>
    <xf numFmtId="168" fontId="15" fillId="0" borderId="15" xfId="0" applyNumberFormat="1" applyFont="1" applyFill="1" applyBorder="1" applyAlignment="1">
      <alignment horizontal="left" vertical="center" wrapText="1"/>
    </xf>
    <xf numFmtId="168" fontId="15" fillId="0" borderId="1" xfId="0" applyNumberFormat="1" applyFont="1" applyFill="1" applyBorder="1" applyAlignment="1">
      <alignment horizontal="left" vertical="center" wrapText="1"/>
    </xf>
    <xf numFmtId="0" fontId="12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4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6" xfId="3"/>
    <cellStyle name="Финансовый 2" xfId="4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"/>
  <sheetViews>
    <sheetView tabSelected="1" view="pageBreakPreview" zoomScale="70" zoomScaleNormal="70" zoomScaleSheetLayoutView="70" workbookViewId="0">
      <pane ySplit="7" topLeftCell="A68" activePane="bottomLeft" state="frozen"/>
      <selection pane="bottomLeft" activeCell="I20" sqref="I20"/>
    </sheetView>
  </sheetViews>
  <sheetFormatPr defaultColWidth="9.140625" defaultRowHeight="16.5"/>
  <cols>
    <col min="1" max="1" width="17.85546875" style="36" customWidth="1"/>
    <col min="2" max="2" width="35.42578125" style="37" customWidth="1"/>
    <col min="3" max="3" width="32.5703125" style="37" customWidth="1"/>
    <col min="4" max="4" width="36.85546875" style="36" customWidth="1"/>
    <col min="5" max="5" width="28.5703125" style="36" customWidth="1"/>
    <col min="6" max="6" width="18.7109375" style="38" customWidth="1"/>
    <col min="7" max="7" width="19.5703125" style="39" customWidth="1"/>
    <col min="8" max="8" width="24.28515625" style="40" customWidth="1"/>
    <col min="9" max="9" width="23.28515625" style="41" customWidth="1"/>
    <col min="10" max="10" width="20.28515625" style="41" customWidth="1"/>
    <col min="11" max="11" width="19.5703125" style="36" customWidth="1"/>
    <col min="12" max="16384" width="9.140625" style="36"/>
  </cols>
  <sheetData>
    <row r="1" spans="1:11">
      <c r="H1" s="42" t="s">
        <v>0</v>
      </c>
    </row>
    <row r="2" spans="1:11">
      <c r="A2" s="93" t="s">
        <v>1</v>
      </c>
      <c r="B2" s="94"/>
      <c r="C2" s="94"/>
      <c r="D2" s="94"/>
      <c r="E2" s="94"/>
      <c r="F2" s="95"/>
      <c r="G2" s="95"/>
      <c r="H2" s="95"/>
    </row>
    <row r="3" spans="1:11">
      <c r="A3" s="43"/>
      <c r="B3" s="44"/>
      <c r="C3" s="44"/>
      <c r="D3" s="45"/>
      <c r="E3" s="45"/>
      <c r="F3" s="46"/>
      <c r="G3" s="47"/>
      <c r="H3" s="48"/>
    </row>
    <row r="4" spans="1:11" ht="15" customHeight="1">
      <c r="A4" s="101" t="s">
        <v>2</v>
      </c>
      <c r="B4" s="101" t="s">
        <v>3</v>
      </c>
      <c r="C4" s="101" t="s">
        <v>4</v>
      </c>
      <c r="D4" s="101" t="s">
        <v>5</v>
      </c>
      <c r="E4" s="96" t="s">
        <v>6</v>
      </c>
      <c r="F4" s="97"/>
      <c r="G4" s="97"/>
      <c r="H4" s="97"/>
    </row>
    <row r="5" spans="1:11">
      <c r="A5" s="102"/>
      <c r="B5" s="106"/>
      <c r="C5" s="102"/>
      <c r="D5" s="102"/>
      <c r="E5" s="110" t="s">
        <v>7</v>
      </c>
      <c r="F5" s="50"/>
      <c r="G5" s="51"/>
      <c r="H5" s="52"/>
      <c r="I5" s="71"/>
      <c r="J5" s="71"/>
      <c r="K5" s="72"/>
    </row>
    <row r="6" spans="1:11" ht="82.5" customHeight="1">
      <c r="A6" s="103"/>
      <c r="B6" s="107"/>
      <c r="C6" s="103"/>
      <c r="D6" s="103"/>
      <c r="E6" s="110"/>
      <c r="F6" s="49">
        <v>2023</v>
      </c>
      <c r="G6" s="86">
        <v>2024</v>
      </c>
      <c r="H6" s="53">
        <v>2025</v>
      </c>
      <c r="I6" s="73">
        <v>2026</v>
      </c>
      <c r="J6" s="73">
        <v>2027</v>
      </c>
      <c r="K6" s="74" t="s">
        <v>130</v>
      </c>
    </row>
    <row r="7" spans="1:11" s="34" customFormat="1">
      <c r="A7" s="54">
        <v>1</v>
      </c>
      <c r="B7" s="54">
        <v>2</v>
      </c>
      <c r="C7" s="54">
        <v>3</v>
      </c>
      <c r="D7" s="54">
        <v>4</v>
      </c>
      <c r="E7" s="54">
        <v>5</v>
      </c>
      <c r="F7" s="54">
        <v>6</v>
      </c>
      <c r="G7" s="55">
        <v>7</v>
      </c>
      <c r="H7" s="56">
        <v>8</v>
      </c>
      <c r="I7" s="75">
        <v>9</v>
      </c>
      <c r="J7" s="75">
        <v>10</v>
      </c>
      <c r="K7" s="56">
        <v>11</v>
      </c>
    </row>
    <row r="8" spans="1:11">
      <c r="A8" s="104"/>
      <c r="B8" s="108" t="s">
        <v>8</v>
      </c>
      <c r="C8" s="138" t="s">
        <v>9</v>
      </c>
      <c r="D8" s="57" t="s">
        <v>7</v>
      </c>
      <c r="E8" s="58">
        <f>SUM(F8:K8)</f>
        <v>13333.530709999999</v>
      </c>
      <c r="F8" s="58">
        <f t="shared" ref="F8:G8" si="0">SUM(F9:F13)</f>
        <v>0</v>
      </c>
      <c r="G8" s="59">
        <f t="shared" si="0"/>
        <v>0</v>
      </c>
      <c r="H8" s="59">
        <f>SUM(H9:H13)</f>
        <v>3203.4649099999997</v>
      </c>
      <c r="I8" s="59">
        <f>SUM(I9:I13)</f>
        <v>5168.0311300000003</v>
      </c>
      <c r="J8" s="59">
        <f>SUM(J9:J13)</f>
        <v>4962.03467</v>
      </c>
      <c r="K8" s="59">
        <v>0</v>
      </c>
    </row>
    <row r="9" spans="1:11" ht="21" customHeight="1">
      <c r="A9" s="105"/>
      <c r="B9" s="109"/>
      <c r="C9" s="138"/>
      <c r="D9" s="60" t="s">
        <v>10</v>
      </c>
      <c r="E9" s="62">
        <f>SUM(F9:K9)</f>
        <v>4120.2171500000004</v>
      </c>
      <c r="F9" s="62"/>
      <c r="G9" s="62">
        <f>891.79267-891.79267</f>
        <v>0</v>
      </c>
      <c r="H9" s="61">
        <v>999.34281999999996</v>
      </c>
      <c r="I9" s="77">
        <v>1612.4202700000001</v>
      </c>
      <c r="J9" s="77">
        <v>1508.45406</v>
      </c>
      <c r="K9" s="61">
        <f t="shared" ref="K9" si="1">891.79267-891.79267</f>
        <v>0</v>
      </c>
    </row>
    <row r="10" spans="1:11" ht="21" customHeight="1">
      <c r="A10" s="105"/>
      <c r="B10" s="109"/>
      <c r="C10" s="138"/>
      <c r="D10" s="60" t="s">
        <v>11</v>
      </c>
      <c r="E10" s="61">
        <f>SUM(F10:K10)</f>
        <v>6546.6074200000003</v>
      </c>
      <c r="F10" s="62"/>
      <c r="G10" s="62">
        <f>1394.82401-1394.82401</f>
        <v>0</v>
      </c>
      <c r="H10" s="61">
        <v>1563.42911</v>
      </c>
      <c r="I10" s="77">
        <v>2522.0046299999999</v>
      </c>
      <c r="J10" s="77">
        <v>2461.1736799999999</v>
      </c>
      <c r="K10" s="61">
        <f t="shared" ref="K10" si="2">1394.82401-1394.82401</f>
        <v>0</v>
      </c>
    </row>
    <row r="11" spans="1:11" ht="21" customHeight="1">
      <c r="A11" s="105"/>
      <c r="B11" s="109"/>
      <c r="C11" s="138"/>
      <c r="D11" s="60" t="s">
        <v>12</v>
      </c>
      <c r="E11" s="61">
        <f t="shared" ref="E11:E43" si="3">SUM(F11:K11)</f>
        <v>2666.7061400000002</v>
      </c>
      <c r="F11" s="62"/>
      <c r="G11" s="62">
        <f>482.6717-482.6717</f>
        <v>0</v>
      </c>
      <c r="H11" s="61">
        <v>640.69298000000003</v>
      </c>
      <c r="I11" s="77">
        <v>1033.6062300000001</v>
      </c>
      <c r="J11" s="77">
        <v>992.40692999999999</v>
      </c>
      <c r="K11" s="61">
        <f t="shared" ref="K11" si="4">482.6717-482.6717</f>
        <v>0</v>
      </c>
    </row>
    <row r="12" spans="1:11" ht="26.25" customHeight="1">
      <c r="A12" s="105"/>
      <c r="B12" s="109"/>
      <c r="C12" s="138"/>
      <c r="D12" s="60" t="s">
        <v>13</v>
      </c>
      <c r="E12" s="61">
        <f t="shared" si="3"/>
        <v>0</v>
      </c>
      <c r="F12" s="62"/>
      <c r="G12" s="62"/>
      <c r="H12" s="61"/>
      <c r="I12" s="77"/>
      <c r="J12" s="77"/>
      <c r="K12" s="61"/>
    </row>
    <row r="13" spans="1:11" ht="26.25" customHeight="1">
      <c r="A13" s="105"/>
      <c r="B13" s="109"/>
      <c r="C13" s="138"/>
      <c r="D13" s="60" t="s">
        <v>14</v>
      </c>
      <c r="E13" s="61">
        <f t="shared" si="3"/>
        <v>0</v>
      </c>
      <c r="F13" s="62">
        <v>0</v>
      </c>
      <c r="G13" s="62">
        <v>0</v>
      </c>
      <c r="H13" s="61">
        <v>0</v>
      </c>
      <c r="I13" s="77">
        <v>0</v>
      </c>
      <c r="J13" s="77">
        <v>0</v>
      </c>
      <c r="K13" s="61">
        <v>0</v>
      </c>
    </row>
    <row r="14" spans="1:11">
      <c r="A14" s="104" t="s">
        <v>15</v>
      </c>
      <c r="B14" s="108" t="s">
        <v>16</v>
      </c>
      <c r="C14" s="138" t="s">
        <v>9</v>
      </c>
      <c r="D14" s="57" t="s">
        <v>7</v>
      </c>
      <c r="E14" s="58">
        <f t="shared" si="3"/>
        <v>33900.49108</v>
      </c>
      <c r="F14" s="58">
        <f t="shared" ref="F14" si="5">SUM(F15:F19)</f>
        <v>2087.4277999999999</v>
      </c>
      <c r="G14" s="59">
        <f>G15+G16+G17+G18+G19</f>
        <v>4386.4883399999999</v>
      </c>
      <c r="H14" s="59">
        <f>SUM(H15:H19)</f>
        <v>3426.57494</v>
      </c>
      <c r="I14" s="76">
        <f t="shared" ref="I14:K14" si="6">SUM(I15:I19)</f>
        <v>4000</v>
      </c>
      <c r="J14" s="76">
        <f t="shared" si="6"/>
        <v>4000</v>
      </c>
      <c r="K14" s="59">
        <f t="shared" si="6"/>
        <v>16000</v>
      </c>
    </row>
    <row r="15" spans="1:11" ht="21" customHeight="1">
      <c r="A15" s="105"/>
      <c r="B15" s="109"/>
      <c r="C15" s="138"/>
      <c r="D15" s="60" t="s">
        <v>10</v>
      </c>
      <c r="E15" s="61">
        <f t="shared" si="3"/>
        <v>0</v>
      </c>
      <c r="F15" s="62">
        <f>757.74697-757.74697</f>
        <v>0</v>
      </c>
      <c r="G15" s="62"/>
      <c r="H15" s="61"/>
      <c r="I15" s="77"/>
      <c r="J15" s="77"/>
      <c r="K15" s="61"/>
    </row>
    <row r="16" spans="1:11" ht="21" customHeight="1">
      <c r="A16" s="105"/>
      <c r="B16" s="109"/>
      <c r="C16" s="138"/>
      <c r="D16" s="60" t="s">
        <v>11</v>
      </c>
      <c r="E16" s="61">
        <f t="shared" si="3"/>
        <v>0</v>
      </c>
      <c r="F16" s="62">
        <f>1185.16362-1185.16362</f>
        <v>0</v>
      </c>
      <c r="G16" s="62"/>
      <c r="H16" s="61"/>
      <c r="I16" s="77"/>
      <c r="J16" s="77"/>
      <c r="K16" s="61"/>
    </row>
    <row r="17" spans="1:11" ht="21" customHeight="1">
      <c r="A17" s="105"/>
      <c r="B17" s="109"/>
      <c r="C17" s="138"/>
      <c r="D17" s="60" t="s">
        <v>12</v>
      </c>
      <c r="E17" s="61">
        <f t="shared" si="3"/>
        <v>0</v>
      </c>
      <c r="F17" s="62">
        <f>485.72765-485.72765</f>
        <v>0</v>
      </c>
      <c r="G17" s="62"/>
      <c r="H17" s="61"/>
      <c r="I17" s="77"/>
      <c r="J17" s="77"/>
      <c r="K17" s="61"/>
    </row>
    <row r="18" spans="1:11" ht="28.5" customHeight="1">
      <c r="A18" s="105"/>
      <c r="B18" s="109"/>
      <c r="C18" s="138"/>
      <c r="D18" s="60" t="s">
        <v>13</v>
      </c>
      <c r="E18" s="61">
        <f t="shared" si="3"/>
        <v>30473.916140000001</v>
      </c>
      <c r="F18" s="62">
        <f>132+5899.46257-956.66552-2987.36925</f>
        <v>2087.4277999999999</v>
      </c>
      <c r="G18" s="61">
        <f>4408.531-22.04266</f>
        <v>4386.4883399999999</v>
      </c>
      <c r="H18" s="61">
        <v>0</v>
      </c>
      <c r="I18" s="77">
        <v>4000</v>
      </c>
      <c r="J18" s="77">
        <v>4000</v>
      </c>
      <c r="K18" s="61">
        <v>16000</v>
      </c>
    </row>
    <row r="19" spans="1:11" ht="26.25" customHeight="1">
      <c r="A19" s="105"/>
      <c r="B19" s="109"/>
      <c r="C19" s="138"/>
      <c r="D19" s="60" t="s">
        <v>14</v>
      </c>
      <c r="E19" s="61">
        <f t="shared" si="3"/>
        <v>3426.57494</v>
      </c>
      <c r="F19" s="62">
        <v>0</v>
      </c>
      <c r="G19" s="62">
        <v>0</v>
      </c>
      <c r="H19" s="61">
        <v>3426.57494</v>
      </c>
      <c r="I19" s="77">
        <v>0</v>
      </c>
      <c r="J19" s="77">
        <v>0</v>
      </c>
      <c r="K19" s="61">
        <v>0</v>
      </c>
    </row>
    <row r="20" spans="1:11">
      <c r="A20" s="104" t="s">
        <v>17</v>
      </c>
      <c r="B20" s="108" t="s">
        <v>18</v>
      </c>
      <c r="C20" s="138" t="s">
        <v>9</v>
      </c>
      <c r="D20" s="57" t="s">
        <v>7</v>
      </c>
      <c r="E20" s="58">
        <f t="shared" si="3"/>
        <v>0</v>
      </c>
      <c r="F20" s="58">
        <f t="shared" ref="F20:G20" si="7">SUM(F21:F25)</f>
        <v>0</v>
      </c>
      <c r="G20" s="59">
        <f t="shared" si="7"/>
        <v>0</v>
      </c>
      <c r="H20" s="59">
        <f>SUM(H21:H25)</f>
        <v>0</v>
      </c>
      <c r="I20" s="76">
        <f t="shared" ref="I20:K20" si="8">SUM(I21:I25)</f>
        <v>0</v>
      </c>
      <c r="J20" s="76">
        <f t="shared" si="8"/>
        <v>0</v>
      </c>
      <c r="K20" s="59">
        <f t="shared" si="8"/>
        <v>0</v>
      </c>
    </row>
    <row r="21" spans="1:11" ht="21" customHeight="1">
      <c r="A21" s="105"/>
      <c r="B21" s="109"/>
      <c r="C21" s="138"/>
      <c r="D21" s="60" t="s">
        <v>10</v>
      </c>
      <c r="E21" s="61">
        <f t="shared" si="3"/>
        <v>0</v>
      </c>
      <c r="F21" s="62">
        <v>0</v>
      </c>
      <c r="G21" s="63">
        <v>0</v>
      </c>
      <c r="H21" s="61"/>
      <c r="I21" s="77"/>
      <c r="J21" s="77"/>
      <c r="K21" s="61">
        <v>0</v>
      </c>
    </row>
    <row r="22" spans="1:11" ht="21" customHeight="1">
      <c r="A22" s="105"/>
      <c r="B22" s="109"/>
      <c r="C22" s="138"/>
      <c r="D22" s="60" t="s">
        <v>11</v>
      </c>
      <c r="E22" s="61">
        <f t="shared" si="3"/>
        <v>0</v>
      </c>
      <c r="F22" s="62">
        <f>9126.19357-9126.19357</f>
        <v>0</v>
      </c>
      <c r="G22" s="63">
        <v>0</v>
      </c>
      <c r="H22" s="61"/>
      <c r="I22" s="77"/>
      <c r="J22" s="77"/>
      <c r="K22" s="61">
        <v>0</v>
      </c>
    </row>
    <row r="23" spans="1:11" ht="21" customHeight="1">
      <c r="A23" s="105"/>
      <c r="B23" s="109"/>
      <c r="C23" s="138"/>
      <c r="D23" s="60" t="s">
        <v>12</v>
      </c>
      <c r="E23" s="61">
        <f t="shared" si="3"/>
        <v>0</v>
      </c>
      <c r="F23" s="62"/>
      <c r="G23" s="63">
        <v>0</v>
      </c>
      <c r="H23" s="61"/>
      <c r="I23" s="77"/>
      <c r="J23" s="77"/>
      <c r="K23" s="61">
        <v>0</v>
      </c>
    </row>
    <row r="24" spans="1:11" ht="41.25" customHeight="1">
      <c r="A24" s="105"/>
      <c r="B24" s="109"/>
      <c r="C24" s="138"/>
      <c r="D24" s="60" t="s">
        <v>13</v>
      </c>
      <c r="E24" s="61">
        <f t="shared" si="3"/>
        <v>0</v>
      </c>
      <c r="F24" s="62">
        <f>5430-5430</f>
        <v>0</v>
      </c>
      <c r="G24" s="63"/>
      <c r="H24" s="61">
        <v>0</v>
      </c>
      <c r="I24" s="77">
        <v>0</v>
      </c>
      <c r="J24" s="77">
        <v>0</v>
      </c>
      <c r="K24" s="61">
        <v>0</v>
      </c>
    </row>
    <row r="25" spans="1:11" ht="26.25" customHeight="1">
      <c r="A25" s="105"/>
      <c r="B25" s="109"/>
      <c r="C25" s="138"/>
      <c r="D25" s="60" t="s">
        <v>14</v>
      </c>
      <c r="E25" s="61">
        <f t="shared" si="3"/>
        <v>0</v>
      </c>
      <c r="F25" s="62">
        <v>0</v>
      </c>
      <c r="G25" s="62">
        <v>0</v>
      </c>
      <c r="H25" s="61"/>
      <c r="I25" s="77">
        <v>0</v>
      </c>
      <c r="J25" s="77">
        <v>0</v>
      </c>
      <c r="K25" s="61">
        <v>0</v>
      </c>
    </row>
    <row r="26" spans="1:11">
      <c r="A26" s="104" t="s">
        <v>19</v>
      </c>
      <c r="B26" s="108" t="s">
        <v>20</v>
      </c>
      <c r="C26" s="138" t="s">
        <v>9</v>
      </c>
      <c r="D26" s="57" t="s">
        <v>7</v>
      </c>
      <c r="E26" s="58">
        <f t="shared" si="3"/>
        <v>0</v>
      </c>
      <c r="F26" s="58">
        <f t="shared" ref="F26:H26" si="9">SUM(F27:F31)</f>
        <v>0</v>
      </c>
      <c r="G26" s="59">
        <f t="shared" si="9"/>
        <v>0</v>
      </c>
      <c r="H26" s="59">
        <f t="shared" si="9"/>
        <v>0</v>
      </c>
      <c r="I26" s="76">
        <f t="shared" ref="I26:K26" si="10">SUM(I27:I31)</f>
        <v>0</v>
      </c>
      <c r="J26" s="76">
        <f t="shared" ref="J26" si="11">SUM(J27:J31)</f>
        <v>0</v>
      </c>
      <c r="K26" s="59">
        <f t="shared" si="10"/>
        <v>0</v>
      </c>
    </row>
    <row r="27" spans="1:11" ht="21" customHeight="1">
      <c r="A27" s="105"/>
      <c r="B27" s="109"/>
      <c r="C27" s="138"/>
      <c r="D27" s="60" t="s">
        <v>10</v>
      </c>
      <c r="E27" s="61">
        <f t="shared" si="3"/>
        <v>0</v>
      </c>
      <c r="F27" s="62">
        <v>0</v>
      </c>
      <c r="G27" s="62">
        <v>0</v>
      </c>
      <c r="H27" s="61">
        <v>0</v>
      </c>
      <c r="I27" s="77">
        <v>0</v>
      </c>
      <c r="J27" s="77">
        <v>0</v>
      </c>
      <c r="K27" s="61">
        <v>0</v>
      </c>
    </row>
    <row r="28" spans="1:11" ht="21" customHeight="1">
      <c r="A28" s="105"/>
      <c r="B28" s="109"/>
      <c r="C28" s="138"/>
      <c r="D28" s="60" t="s">
        <v>11</v>
      </c>
      <c r="E28" s="61">
        <f t="shared" si="3"/>
        <v>0</v>
      </c>
      <c r="F28" s="62">
        <v>0</v>
      </c>
      <c r="G28" s="62">
        <v>0</v>
      </c>
      <c r="H28" s="61">
        <v>0</v>
      </c>
      <c r="I28" s="77">
        <v>0</v>
      </c>
      <c r="J28" s="77">
        <v>0</v>
      </c>
      <c r="K28" s="61">
        <v>0</v>
      </c>
    </row>
    <row r="29" spans="1:11" ht="21" customHeight="1">
      <c r="A29" s="105"/>
      <c r="B29" s="109"/>
      <c r="C29" s="138"/>
      <c r="D29" s="60" t="s">
        <v>12</v>
      </c>
      <c r="E29" s="61">
        <f t="shared" si="3"/>
        <v>0</v>
      </c>
      <c r="F29" s="62">
        <v>0</v>
      </c>
      <c r="G29" s="62">
        <v>0</v>
      </c>
      <c r="H29" s="61">
        <v>0</v>
      </c>
      <c r="I29" s="77">
        <v>0</v>
      </c>
      <c r="J29" s="77">
        <v>0</v>
      </c>
      <c r="K29" s="61">
        <v>0</v>
      </c>
    </row>
    <row r="30" spans="1:11" ht="41.25" customHeight="1">
      <c r="A30" s="105"/>
      <c r="B30" s="109"/>
      <c r="C30" s="138"/>
      <c r="D30" s="60" t="s">
        <v>13</v>
      </c>
      <c r="E30" s="61">
        <f t="shared" si="3"/>
        <v>0</v>
      </c>
      <c r="F30" s="62">
        <v>0</v>
      </c>
      <c r="G30" s="62">
        <v>0</v>
      </c>
      <c r="H30" s="61">
        <v>0</v>
      </c>
      <c r="I30" s="77">
        <v>0</v>
      </c>
      <c r="J30" s="77">
        <v>0</v>
      </c>
      <c r="K30" s="61">
        <v>0</v>
      </c>
    </row>
    <row r="31" spans="1:11" ht="26.25" customHeight="1">
      <c r="A31" s="105"/>
      <c r="B31" s="109"/>
      <c r="C31" s="138"/>
      <c r="D31" s="60" t="s">
        <v>14</v>
      </c>
      <c r="E31" s="61">
        <f t="shared" si="3"/>
        <v>0</v>
      </c>
      <c r="F31" s="62">
        <v>0</v>
      </c>
      <c r="G31" s="62">
        <v>0</v>
      </c>
      <c r="H31" s="61">
        <v>0</v>
      </c>
      <c r="I31" s="77">
        <v>0</v>
      </c>
      <c r="J31" s="77">
        <v>0</v>
      </c>
      <c r="K31" s="61">
        <v>0</v>
      </c>
    </row>
    <row r="32" spans="1:11">
      <c r="A32" s="104" t="s">
        <v>21</v>
      </c>
      <c r="B32" s="108" t="s">
        <v>22</v>
      </c>
      <c r="C32" s="138" t="s">
        <v>9</v>
      </c>
      <c r="D32" s="57" t="s">
        <v>7</v>
      </c>
      <c r="E32" s="58">
        <f t="shared" si="3"/>
        <v>101541.39676999999</v>
      </c>
      <c r="F32" s="58">
        <f t="shared" ref="F32:K32" si="12">SUM(F33:F37)</f>
        <v>21858.178209999998</v>
      </c>
      <c r="G32" s="59">
        <f>G37+G36+G35+G34+G33</f>
        <v>29683.218560000001</v>
      </c>
      <c r="H32" s="59">
        <f t="shared" si="12"/>
        <v>0</v>
      </c>
      <c r="I32" s="78">
        <f t="shared" si="12"/>
        <v>10000</v>
      </c>
      <c r="J32" s="78">
        <f t="shared" si="12"/>
        <v>10000</v>
      </c>
      <c r="K32" s="58">
        <f t="shared" si="12"/>
        <v>30000</v>
      </c>
    </row>
    <row r="33" spans="1:11" ht="21" customHeight="1">
      <c r="A33" s="105"/>
      <c r="B33" s="109"/>
      <c r="C33" s="138"/>
      <c r="D33" s="60" t="s">
        <v>10</v>
      </c>
      <c r="E33" s="61">
        <f t="shared" si="3"/>
        <v>0</v>
      </c>
      <c r="F33" s="62">
        <v>0</v>
      </c>
      <c r="G33" s="62">
        <v>0</v>
      </c>
      <c r="H33" s="61">
        <v>0</v>
      </c>
      <c r="I33" s="77">
        <v>0</v>
      </c>
      <c r="J33" s="77"/>
      <c r="K33" s="61">
        <v>0</v>
      </c>
    </row>
    <row r="34" spans="1:11" ht="21" customHeight="1">
      <c r="A34" s="105"/>
      <c r="B34" s="109"/>
      <c r="C34" s="138"/>
      <c r="D34" s="60" t="s">
        <v>11</v>
      </c>
      <c r="E34" s="61">
        <f t="shared" si="3"/>
        <v>21333.193569999999</v>
      </c>
      <c r="F34" s="62">
        <f>9126.19357</f>
        <v>9126.1935699999995</v>
      </c>
      <c r="G34" s="62">
        <f>2307+9900</f>
        <v>12207</v>
      </c>
      <c r="H34" s="61">
        <v>0</v>
      </c>
      <c r="I34" s="77">
        <v>0</v>
      </c>
      <c r="J34" s="77"/>
      <c r="K34" s="61">
        <v>0</v>
      </c>
    </row>
    <row r="35" spans="1:11" ht="21" customHeight="1">
      <c r="A35" s="105"/>
      <c r="B35" s="109"/>
      <c r="C35" s="138"/>
      <c r="D35" s="60" t="s">
        <v>12</v>
      </c>
      <c r="E35" s="61">
        <f t="shared" si="3"/>
        <v>4200</v>
      </c>
      <c r="F35" s="62">
        <f>676.332+676.166+547.502</f>
        <v>1900</v>
      </c>
      <c r="G35" s="62">
        <f>1900+400</f>
        <v>2300</v>
      </c>
      <c r="H35" s="61">
        <v>0</v>
      </c>
      <c r="I35" s="77">
        <v>0</v>
      </c>
      <c r="J35" s="77"/>
      <c r="K35" s="61">
        <v>0</v>
      </c>
    </row>
    <row r="36" spans="1:11" ht="41.25" customHeight="1">
      <c r="A36" s="105"/>
      <c r="B36" s="109"/>
      <c r="C36" s="138"/>
      <c r="D36" s="60" t="s">
        <v>13</v>
      </c>
      <c r="E36" s="61">
        <f t="shared" si="3"/>
        <v>76008.203200000004</v>
      </c>
      <c r="F36" s="62">
        <f>1323.668+1323.3448+1071.5332+1500+5430+138.43864+45</f>
        <v>10831.984640000001</v>
      </c>
      <c r="G36" s="61">
        <f>10398.40944-1406.19088+5076-5076+4276+209.2884+590.7116+30+89+794+100+78.24604+41.75396-25</f>
        <v>15176.218559999999</v>
      </c>
      <c r="H36" s="61">
        <v>0</v>
      </c>
      <c r="I36" s="77">
        <f t="shared" ref="I36:J36" si="13">5000+5000</f>
        <v>10000</v>
      </c>
      <c r="J36" s="77">
        <f t="shared" si="13"/>
        <v>10000</v>
      </c>
      <c r="K36" s="61">
        <f>10000*3</f>
        <v>30000</v>
      </c>
    </row>
    <row r="37" spans="1:11" ht="26.25" customHeight="1">
      <c r="A37" s="105"/>
      <c r="B37" s="109"/>
      <c r="C37" s="138"/>
      <c r="D37" s="60" t="s">
        <v>14</v>
      </c>
      <c r="E37" s="61">
        <f t="shared" si="3"/>
        <v>0</v>
      </c>
      <c r="F37" s="62">
        <v>0</v>
      </c>
      <c r="G37" s="62">
        <v>0</v>
      </c>
      <c r="H37" s="61">
        <v>0</v>
      </c>
      <c r="I37" s="77">
        <v>0</v>
      </c>
      <c r="J37" s="77">
        <v>0</v>
      </c>
      <c r="K37" s="61">
        <v>0</v>
      </c>
    </row>
    <row r="38" spans="1:11" s="35" customFormat="1">
      <c r="A38" s="120" t="s">
        <v>23</v>
      </c>
      <c r="B38" s="121"/>
      <c r="C38" s="122"/>
      <c r="D38" s="64" t="s">
        <v>7</v>
      </c>
      <c r="E38" s="65">
        <f>SUM(F38:K38)</f>
        <v>148775.41856000002</v>
      </c>
      <c r="F38" s="65">
        <f>SUM(F32,F26,F20,F14,F8)</f>
        <v>23945.60601</v>
      </c>
      <c r="G38" s="65">
        <f t="shared" ref="G38" si="14">SUM(G32,G26,G20,G14,G8)</f>
        <v>34069.706900000005</v>
      </c>
      <c r="H38" s="65">
        <f>SUM(H32,H26,H20,H14,H8)</f>
        <v>6630.0398499999992</v>
      </c>
      <c r="I38" s="79">
        <f t="shared" ref="I38:K38" si="15">SUM(I32,I26,I20,I14,I8)</f>
        <v>19168.031129999999</v>
      </c>
      <c r="J38" s="79">
        <f>SUM(J32,J26,J20,J14,J8)</f>
        <v>18962.034670000001</v>
      </c>
      <c r="K38" s="65">
        <f t="shared" si="15"/>
        <v>46000</v>
      </c>
    </row>
    <row r="39" spans="1:11" s="35" customFormat="1">
      <c r="A39" s="123"/>
      <c r="B39" s="124"/>
      <c r="C39" s="125"/>
      <c r="D39" s="64" t="s">
        <v>10</v>
      </c>
      <c r="E39" s="65">
        <f>SUM(F39:K39)</f>
        <v>4120.2171500000004</v>
      </c>
      <c r="F39" s="65">
        <f t="shared" ref="F39" si="16">SUM(F33,F27,F21,F15,F9)</f>
        <v>0</v>
      </c>
      <c r="G39" s="65">
        <f t="shared" ref="G39:H41" si="17">SUM(G33,G27,G21,G15,G9)</f>
        <v>0</v>
      </c>
      <c r="H39" s="65">
        <f>SUM(H33,H27,H21,H15,H9)</f>
        <v>999.34281999999996</v>
      </c>
      <c r="I39" s="79">
        <f t="shared" ref="I39:K39" si="18">SUM(I33,I27,I21,I15,I9)</f>
        <v>1612.4202700000001</v>
      </c>
      <c r="J39" s="79">
        <f t="shared" ref="J39" si="19">SUM(J33,J27,J21,J15,J9)</f>
        <v>1508.45406</v>
      </c>
      <c r="K39" s="65">
        <f t="shared" si="18"/>
        <v>0</v>
      </c>
    </row>
    <row r="40" spans="1:11" s="35" customFormat="1">
      <c r="A40" s="123"/>
      <c r="B40" s="124"/>
      <c r="C40" s="125"/>
      <c r="D40" s="64" t="s">
        <v>11</v>
      </c>
      <c r="E40" s="65">
        <f>SUM(F40:K40)</f>
        <v>27879.80099</v>
      </c>
      <c r="F40" s="65">
        <f t="shared" ref="F40" si="20">SUM(F34,F28,F22,F16,F10)</f>
        <v>9126.1935699999995</v>
      </c>
      <c r="G40" s="65">
        <f t="shared" si="17"/>
        <v>12207</v>
      </c>
      <c r="H40" s="65">
        <f t="shared" si="17"/>
        <v>1563.42911</v>
      </c>
      <c r="I40" s="79">
        <f t="shared" ref="I40:K40" si="21">SUM(I34,I28,I22,I16,I10)</f>
        <v>2522.0046299999999</v>
      </c>
      <c r="J40" s="79">
        <f t="shared" ref="J40" si="22">SUM(J34,J28,J22,J16,J10)</f>
        <v>2461.1736799999999</v>
      </c>
      <c r="K40" s="65">
        <f t="shared" si="21"/>
        <v>0</v>
      </c>
    </row>
    <row r="41" spans="1:11" s="35" customFormat="1">
      <c r="A41" s="123"/>
      <c r="B41" s="124"/>
      <c r="C41" s="125"/>
      <c r="D41" s="64" t="s">
        <v>12</v>
      </c>
      <c r="E41" s="65">
        <f t="shared" si="3"/>
        <v>6866.7061400000002</v>
      </c>
      <c r="F41" s="65">
        <f t="shared" ref="F41" si="23">SUM(F35,F29,F23,F17,F11)</f>
        <v>1900</v>
      </c>
      <c r="G41" s="65">
        <f t="shared" si="17"/>
        <v>2300</v>
      </c>
      <c r="H41" s="65">
        <f t="shared" si="17"/>
        <v>640.69298000000003</v>
      </c>
      <c r="I41" s="79">
        <f t="shared" ref="I41:K41" si="24">SUM(I35,I29,I23,I17,I11)</f>
        <v>1033.6062300000001</v>
      </c>
      <c r="J41" s="79">
        <f t="shared" ref="J41" si="25">SUM(J35,J29,J23,J17,J11)</f>
        <v>992.40692999999999</v>
      </c>
      <c r="K41" s="65">
        <f t="shared" si="24"/>
        <v>0</v>
      </c>
    </row>
    <row r="42" spans="1:11" s="35" customFormat="1">
      <c r="A42" s="123"/>
      <c r="B42" s="124"/>
      <c r="C42" s="125"/>
      <c r="D42" s="64" t="s">
        <v>13</v>
      </c>
      <c r="E42" s="65">
        <f>SUM(F42:K42)</f>
        <v>106482.11934</v>
      </c>
      <c r="F42" s="65">
        <f t="shared" ref="F42:H42" si="26">SUM(F36,F30,F24,F18,F12)</f>
        <v>12919.41244</v>
      </c>
      <c r="G42" s="65">
        <f t="shared" si="26"/>
        <v>19562.706899999997</v>
      </c>
      <c r="H42" s="65">
        <f t="shared" si="26"/>
        <v>0</v>
      </c>
      <c r="I42" s="79">
        <f t="shared" ref="I42" si="27">SUM(I36,I30,I24,I18,I12)</f>
        <v>14000</v>
      </c>
      <c r="J42" s="79">
        <f t="shared" ref="J42:K42" si="28">SUM(J36,J30,J24,J18,J12)</f>
        <v>14000</v>
      </c>
      <c r="K42" s="65">
        <f t="shared" si="28"/>
        <v>46000</v>
      </c>
    </row>
    <row r="43" spans="1:11" s="35" customFormat="1">
      <c r="A43" s="126"/>
      <c r="B43" s="127"/>
      <c r="C43" s="128"/>
      <c r="D43" s="64" t="s">
        <v>14</v>
      </c>
      <c r="E43" s="65">
        <f t="shared" si="3"/>
        <v>3426.57494</v>
      </c>
      <c r="F43" s="65">
        <f t="shared" ref="F43:H43" si="29">SUM(F37,F31,F25,F19,F13)</f>
        <v>0</v>
      </c>
      <c r="G43" s="65">
        <f t="shared" si="29"/>
        <v>0</v>
      </c>
      <c r="H43" s="65">
        <f t="shared" si="29"/>
        <v>3426.57494</v>
      </c>
      <c r="I43" s="79">
        <f t="shared" ref="I43:K43" si="30">SUM(I37,I31,I25,I19,I13)</f>
        <v>0</v>
      </c>
      <c r="J43" s="79">
        <f t="shared" si="30"/>
        <v>0</v>
      </c>
      <c r="K43" s="65">
        <f t="shared" si="30"/>
        <v>0</v>
      </c>
    </row>
    <row r="44" spans="1:11">
      <c r="A44" s="98" t="s">
        <v>24</v>
      </c>
      <c r="B44" s="99"/>
      <c r="C44" s="99"/>
      <c r="D44" s="99"/>
      <c r="E44" s="99"/>
      <c r="F44" s="46"/>
      <c r="G44" s="47"/>
      <c r="H44" s="48"/>
      <c r="I44" s="48"/>
      <c r="J44" s="48"/>
      <c r="K44" s="80"/>
    </row>
    <row r="45" spans="1:11">
      <c r="A45" s="129" t="s">
        <v>25</v>
      </c>
      <c r="B45" s="130"/>
      <c r="C45" s="131"/>
      <c r="D45" s="57" t="s">
        <v>7</v>
      </c>
      <c r="E45" s="66">
        <f t="shared" ref="E45:E56" si="31">SUM(F45:K45)</f>
        <v>0</v>
      </c>
      <c r="F45" s="66">
        <f t="shared" ref="F45:H45" si="32">SUM(F46:F50)</f>
        <v>0</v>
      </c>
      <c r="G45" s="65">
        <f t="shared" si="32"/>
        <v>0</v>
      </c>
      <c r="H45" s="65">
        <f t="shared" si="32"/>
        <v>0</v>
      </c>
      <c r="I45" s="79">
        <f t="shared" ref="I45:K45" si="33">SUM(I46:I50)</f>
        <v>0</v>
      </c>
      <c r="J45" s="79">
        <f t="shared" ref="J45" si="34">SUM(J46:J50)</f>
        <v>0</v>
      </c>
      <c r="K45" s="65">
        <f t="shared" si="33"/>
        <v>0</v>
      </c>
    </row>
    <row r="46" spans="1:11" ht="24" customHeight="1">
      <c r="A46" s="132"/>
      <c r="B46" s="133"/>
      <c r="C46" s="134"/>
      <c r="D46" s="60" t="s">
        <v>10</v>
      </c>
      <c r="E46" s="67">
        <f t="shared" si="31"/>
        <v>0</v>
      </c>
      <c r="F46" s="68">
        <v>0</v>
      </c>
      <c r="G46" s="69">
        <v>0</v>
      </c>
      <c r="H46" s="68">
        <v>0</v>
      </c>
      <c r="I46" s="81">
        <v>0</v>
      </c>
      <c r="J46" s="81">
        <v>0</v>
      </c>
      <c r="K46" s="68">
        <v>0</v>
      </c>
    </row>
    <row r="47" spans="1:11" ht="24" customHeight="1">
      <c r="A47" s="132"/>
      <c r="B47" s="133"/>
      <c r="C47" s="134"/>
      <c r="D47" s="60" t="s">
        <v>11</v>
      </c>
      <c r="E47" s="67">
        <f t="shared" si="31"/>
        <v>0</v>
      </c>
      <c r="F47" s="70">
        <v>0</v>
      </c>
      <c r="G47" s="67">
        <v>0</v>
      </c>
      <c r="H47" s="70">
        <v>0</v>
      </c>
      <c r="I47" s="82">
        <v>0</v>
      </c>
      <c r="J47" s="82">
        <v>0</v>
      </c>
      <c r="K47" s="70">
        <v>0</v>
      </c>
    </row>
    <row r="48" spans="1:11" ht="24" customHeight="1">
      <c r="A48" s="132"/>
      <c r="B48" s="133"/>
      <c r="C48" s="134"/>
      <c r="D48" s="60" t="s">
        <v>12</v>
      </c>
      <c r="E48" s="67">
        <f t="shared" si="31"/>
        <v>0</v>
      </c>
      <c r="F48" s="70">
        <v>0</v>
      </c>
      <c r="G48" s="67">
        <v>0</v>
      </c>
      <c r="H48" s="70">
        <v>0</v>
      </c>
      <c r="I48" s="82">
        <v>0</v>
      </c>
      <c r="J48" s="82">
        <v>0</v>
      </c>
      <c r="K48" s="70">
        <v>0</v>
      </c>
    </row>
    <row r="49" spans="1:11" ht="36.75" customHeight="1">
      <c r="A49" s="132"/>
      <c r="B49" s="133"/>
      <c r="C49" s="134"/>
      <c r="D49" s="60" t="s">
        <v>13</v>
      </c>
      <c r="E49" s="67">
        <f t="shared" si="31"/>
        <v>0</v>
      </c>
      <c r="F49" s="70">
        <v>0</v>
      </c>
      <c r="G49" s="67">
        <v>0</v>
      </c>
      <c r="H49" s="70">
        <v>0</v>
      </c>
      <c r="I49" s="82">
        <v>0</v>
      </c>
      <c r="J49" s="82">
        <v>0</v>
      </c>
      <c r="K49" s="70">
        <v>0</v>
      </c>
    </row>
    <row r="50" spans="1:11" ht="24" customHeight="1">
      <c r="A50" s="135"/>
      <c r="B50" s="136"/>
      <c r="C50" s="137"/>
      <c r="D50" s="60" t="s">
        <v>14</v>
      </c>
      <c r="E50" s="67">
        <f t="shared" si="31"/>
        <v>0</v>
      </c>
      <c r="F50" s="70">
        <v>0</v>
      </c>
      <c r="G50" s="67">
        <v>0</v>
      </c>
      <c r="H50" s="70">
        <v>0</v>
      </c>
      <c r="I50" s="82">
        <v>0</v>
      </c>
      <c r="J50" s="82">
        <v>0</v>
      </c>
      <c r="K50" s="70">
        <v>0</v>
      </c>
    </row>
    <row r="51" spans="1:11" ht="24" customHeight="1">
      <c r="A51" s="129" t="s">
        <v>26</v>
      </c>
      <c r="B51" s="130"/>
      <c r="C51" s="131"/>
      <c r="D51" s="57" t="s">
        <v>7</v>
      </c>
      <c r="E51" s="66">
        <f t="shared" si="31"/>
        <v>148775.41855999999</v>
      </c>
      <c r="F51" s="66">
        <f t="shared" ref="F51:H51" si="35">SUM(F52:F56)</f>
        <v>23945.60601</v>
      </c>
      <c r="G51" s="65">
        <f t="shared" si="35"/>
        <v>34069.706899999997</v>
      </c>
      <c r="H51" s="65">
        <f t="shared" si="35"/>
        <v>6630.0398499999992</v>
      </c>
      <c r="I51" s="79">
        <f t="shared" ref="I51:K51" si="36">SUM(I52:I56)</f>
        <v>19168.031129999999</v>
      </c>
      <c r="J51" s="79">
        <f t="shared" ref="J51" si="37">SUM(J52:J56)</f>
        <v>18962.034670000001</v>
      </c>
      <c r="K51" s="65">
        <f t="shared" si="36"/>
        <v>46000</v>
      </c>
    </row>
    <row r="52" spans="1:11" ht="24" customHeight="1">
      <c r="A52" s="132"/>
      <c r="B52" s="133"/>
      <c r="C52" s="134"/>
      <c r="D52" s="60" t="s">
        <v>10</v>
      </c>
      <c r="E52" s="67">
        <f t="shared" si="31"/>
        <v>4120.2171500000004</v>
      </c>
      <c r="F52" s="70">
        <f t="shared" ref="F52:H56" si="38">F39</f>
        <v>0</v>
      </c>
      <c r="G52" s="67">
        <f t="shared" si="38"/>
        <v>0</v>
      </c>
      <c r="H52" s="70">
        <f>H39</f>
        <v>999.34281999999996</v>
      </c>
      <c r="I52" s="82">
        <f t="shared" ref="I52:K52" si="39">I39</f>
        <v>1612.4202700000001</v>
      </c>
      <c r="J52" s="82">
        <f t="shared" ref="J52" si="40">J39</f>
        <v>1508.45406</v>
      </c>
      <c r="K52" s="70">
        <f t="shared" si="39"/>
        <v>0</v>
      </c>
    </row>
    <row r="53" spans="1:11" ht="24" customHeight="1">
      <c r="A53" s="132"/>
      <c r="B53" s="133"/>
      <c r="C53" s="134"/>
      <c r="D53" s="60" t="s">
        <v>11</v>
      </c>
      <c r="E53" s="67">
        <f t="shared" si="31"/>
        <v>27879.80099</v>
      </c>
      <c r="F53" s="70">
        <f t="shared" si="38"/>
        <v>9126.1935699999995</v>
      </c>
      <c r="G53" s="67">
        <f t="shared" si="38"/>
        <v>12207</v>
      </c>
      <c r="H53" s="70">
        <f t="shared" si="38"/>
        <v>1563.42911</v>
      </c>
      <c r="I53" s="82">
        <f t="shared" ref="I53:K53" si="41">I40</f>
        <v>2522.0046299999999</v>
      </c>
      <c r="J53" s="82">
        <f t="shared" ref="J53" si="42">J40</f>
        <v>2461.1736799999999</v>
      </c>
      <c r="K53" s="70">
        <f t="shared" si="41"/>
        <v>0</v>
      </c>
    </row>
    <row r="54" spans="1:11" ht="24" customHeight="1">
      <c r="A54" s="132"/>
      <c r="B54" s="133"/>
      <c r="C54" s="134"/>
      <c r="D54" s="60" t="s">
        <v>12</v>
      </c>
      <c r="E54" s="67">
        <f t="shared" si="31"/>
        <v>6866.7061400000002</v>
      </c>
      <c r="F54" s="70">
        <f t="shared" si="38"/>
        <v>1900</v>
      </c>
      <c r="G54" s="67">
        <f t="shared" si="38"/>
        <v>2300</v>
      </c>
      <c r="H54" s="70">
        <f t="shared" si="38"/>
        <v>640.69298000000003</v>
      </c>
      <c r="I54" s="82">
        <f t="shared" ref="I54:K54" si="43">I41</f>
        <v>1033.6062300000001</v>
      </c>
      <c r="J54" s="82">
        <f t="shared" ref="J54" si="44">J41</f>
        <v>992.40692999999999</v>
      </c>
      <c r="K54" s="70">
        <f t="shared" si="43"/>
        <v>0</v>
      </c>
    </row>
    <row r="55" spans="1:11" ht="39.75" customHeight="1">
      <c r="A55" s="132"/>
      <c r="B55" s="133"/>
      <c r="C55" s="134"/>
      <c r="D55" s="60" t="s">
        <v>13</v>
      </c>
      <c r="E55" s="67">
        <f t="shared" si="31"/>
        <v>106482.11934</v>
      </c>
      <c r="F55" s="70">
        <f t="shared" si="38"/>
        <v>12919.41244</v>
      </c>
      <c r="G55" s="67">
        <f t="shared" si="38"/>
        <v>19562.706899999997</v>
      </c>
      <c r="H55" s="70">
        <f>H42</f>
        <v>0</v>
      </c>
      <c r="I55" s="82">
        <f t="shared" ref="I55:K55" si="45">I42</f>
        <v>14000</v>
      </c>
      <c r="J55" s="82">
        <f t="shared" ref="J55" si="46">J42</f>
        <v>14000</v>
      </c>
      <c r="K55" s="70">
        <f t="shared" si="45"/>
        <v>46000</v>
      </c>
    </row>
    <row r="56" spans="1:11" ht="24" customHeight="1">
      <c r="A56" s="135"/>
      <c r="B56" s="136"/>
      <c r="C56" s="137"/>
      <c r="D56" s="60" t="s">
        <v>14</v>
      </c>
      <c r="E56" s="67">
        <f t="shared" si="31"/>
        <v>3426.57494</v>
      </c>
      <c r="F56" s="70">
        <f t="shared" si="38"/>
        <v>0</v>
      </c>
      <c r="G56" s="67">
        <f t="shared" si="38"/>
        <v>0</v>
      </c>
      <c r="H56" s="70">
        <f t="shared" si="38"/>
        <v>3426.57494</v>
      </c>
      <c r="I56" s="82">
        <f t="shared" ref="I56:K56" si="47">I43</f>
        <v>0</v>
      </c>
      <c r="J56" s="82">
        <f t="shared" si="47"/>
        <v>0</v>
      </c>
      <c r="K56" s="70">
        <f t="shared" si="47"/>
        <v>0</v>
      </c>
    </row>
    <row r="57" spans="1:11">
      <c r="A57" s="98" t="s">
        <v>24</v>
      </c>
      <c r="B57" s="99"/>
      <c r="C57" s="99"/>
      <c r="D57" s="99"/>
      <c r="E57" s="99"/>
      <c r="F57" s="46"/>
      <c r="G57" s="47"/>
      <c r="H57" s="48"/>
      <c r="I57" s="48"/>
      <c r="J57" s="48"/>
      <c r="K57" s="80"/>
    </row>
    <row r="58" spans="1:11">
      <c r="A58" s="129" t="s">
        <v>27</v>
      </c>
      <c r="B58" s="130"/>
      <c r="C58" s="131"/>
      <c r="D58" s="57" t="s">
        <v>7</v>
      </c>
      <c r="E58" s="66">
        <f t="shared" ref="E58:E69" si="48">SUM(F58:K58)</f>
        <v>0</v>
      </c>
      <c r="F58" s="66">
        <f t="shared" ref="F58" si="49">SUM(F59:F63)</f>
        <v>0</v>
      </c>
      <c r="G58" s="65">
        <f t="shared" ref="G58:H58" si="50">SUM(G59:G63)</f>
        <v>0</v>
      </c>
      <c r="H58" s="65">
        <f t="shared" si="50"/>
        <v>0</v>
      </c>
      <c r="I58" s="79">
        <f t="shared" ref="I58:K58" si="51">SUM(I59:I63)</f>
        <v>0</v>
      </c>
      <c r="J58" s="79">
        <f t="shared" ref="J58" si="52">SUM(J59:J63)</f>
        <v>0</v>
      </c>
      <c r="K58" s="65">
        <f t="shared" si="51"/>
        <v>0</v>
      </c>
    </row>
    <row r="59" spans="1:11" ht="24" customHeight="1">
      <c r="A59" s="132"/>
      <c r="B59" s="133"/>
      <c r="C59" s="134"/>
      <c r="D59" s="60" t="s">
        <v>10</v>
      </c>
      <c r="E59" s="67">
        <f t="shared" si="48"/>
        <v>0</v>
      </c>
      <c r="F59" s="68">
        <v>0</v>
      </c>
      <c r="G59" s="69">
        <v>0</v>
      </c>
      <c r="H59" s="68">
        <v>0</v>
      </c>
      <c r="I59" s="81">
        <v>0</v>
      </c>
      <c r="J59" s="81">
        <v>0</v>
      </c>
      <c r="K59" s="68">
        <v>0</v>
      </c>
    </row>
    <row r="60" spans="1:11" ht="24" customHeight="1">
      <c r="A60" s="132"/>
      <c r="B60" s="133"/>
      <c r="C60" s="134"/>
      <c r="D60" s="60" t="s">
        <v>11</v>
      </c>
      <c r="E60" s="67">
        <f t="shared" si="48"/>
        <v>0</v>
      </c>
      <c r="F60" s="70">
        <v>0</v>
      </c>
      <c r="G60" s="67">
        <v>0</v>
      </c>
      <c r="H60" s="70">
        <v>0</v>
      </c>
      <c r="I60" s="82">
        <v>0</v>
      </c>
      <c r="J60" s="82">
        <v>0</v>
      </c>
      <c r="K60" s="70">
        <v>0</v>
      </c>
    </row>
    <row r="61" spans="1:11" ht="24" customHeight="1">
      <c r="A61" s="132"/>
      <c r="B61" s="133"/>
      <c r="C61" s="134"/>
      <c r="D61" s="60" t="s">
        <v>12</v>
      </c>
      <c r="E61" s="67">
        <f t="shared" si="48"/>
        <v>0</v>
      </c>
      <c r="F61" s="70">
        <v>0</v>
      </c>
      <c r="G61" s="67">
        <v>0</v>
      </c>
      <c r="H61" s="70">
        <v>0</v>
      </c>
      <c r="I61" s="82">
        <v>0</v>
      </c>
      <c r="J61" s="82">
        <v>0</v>
      </c>
      <c r="K61" s="70">
        <v>0</v>
      </c>
    </row>
    <row r="62" spans="1:11" ht="36.75" customHeight="1">
      <c r="A62" s="132"/>
      <c r="B62" s="133"/>
      <c r="C62" s="134"/>
      <c r="D62" s="60" t="s">
        <v>13</v>
      </c>
      <c r="E62" s="67">
        <f t="shared" si="48"/>
        <v>0</v>
      </c>
      <c r="F62" s="70">
        <v>0</v>
      </c>
      <c r="G62" s="67">
        <v>0</v>
      </c>
      <c r="H62" s="70">
        <v>0</v>
      </c>
      <c r="I62" s="82">
        <v>0</v>
      </c>
      <c r="J62" s="82">
        <v>0</v>
      </c>
      <c r="K62" s="70">
        <v>0</v>
      </c>
    </row>
    <row r="63" spans="1:11" ht="24" customHeight="1">
      <c r="A63" s="135"/>
      <c r="B63" s="136"/>
      <c r="C63" s="137"/>
      <c r="D63" s="60" t="s">
        <v>14</v>
      </c>
      <c r="E63" s="67">
        <f t="shared" si="48"/>
        <v>0</v>
      </c>
      <c r="F63" s="70">
        <v>0</v>
      </c>
      <c r="G63" s="67">
        <v>0</v>
      </c>
      <c r="H63" s="70">
        <v>0</v>
      </c>
      <c r="I63" s="82">
        <v>0</v>
      </c>
      <c r="J63" s="82">
        <v>0</v>
      </c>
      <c r="K63" s="70">
        <v>0</v>
      </c>
    </row>
    <row r="64" spans="1:11" ht="24" customHeight="1">
      <c r="A64" s="129" t="s">
        <v>28</v>
      </c>
      <c r="B64" s="130"/>
      <c r="C64" s="131"/>
      <c r="D64" s="57" t="s">
        <v>7</v>
      </c>
      <c r="E64" s="66">
        <f t="shared" si="48"/>
        <v>148775.41855999999</v>
      </c>
      <c r="F64" s="66">
        <f t="shared" ref="F64:H64" si="53">SUM(F65:F69)</f>
        <v>23945.60601</v>
      </c>
      <c r="G64" s="65">
        <f t="shared" si="53"/>
        <v>34069.706899999997</v>
      </c>
      <c r="H64" s="65">
        <f t="shared" si="53"/>
        <v>6630.0398499999992</v>
      </c>
      <c r="I64" s="79">
        <f t="shared" ref="I64:K64" si="54">SUM(I65:I69)</f>
        <v>19168.031129999999</v>
      </c>
      <c r="J64" s="79">
        <f t="shared" ref="J64" si="55">SUM(J65:J69)</f>
        <v>18962.034670000001</v>
      </c>
      <c r="K64" s="65">
        <f t="shared" si="54"/>
        <v>46000</v>
      </c>
    </row>
    <row r="65" spans="1:11" ht="24" customHeight="1">
      <c r="A65" s="132"/>
      <c r="B65" s="133"/>
      <c r="C65" s="134"/>
      <c r="D65" s="60" t="s">
        <v>10</v>
      </c>
      <c r="E65" s="67">
        <f t="shared" si="48"/>
        <v>4120.2171500000004</v>
      </c>
      <c r="F65" s="70">
        <f t="shared" ref="F65:H69" si="56">F39-F59</f>
        <v>0</v>
      </c>
      <c r="G65" s="67">
        <f t="shared" si="56"/>
        <v>0</v>
      </c>
      <c r="H65" s="70">
        <f>H39-H59</f>
        <v>999.34281999999996</v>
      </c>
      <c r="I65" s="82">
        <f t="shared" ref="I65:K65" si="57">I39-I59</f>
        <v>1612.4202700000001</v>
      </c>
      <c r="J65" s="82">
        <f t="shared" ref="J65" si="58">J39-J59</f>
        <v>1508.45406</v>
      </c>
      <c r="K65" s="70">
        <f t="shared" si="57"/>
        <v>0</v>
      </c>
    </row>
    <row r="66" spans="1:11" ht="24" customHeight="1">
      <c r="A66" s="132"/>
      <c r="B66" s="133"/>
      <c r="C66" s="134"/>
      <c r="D66" s="60" t="s">
        <v>11</v>
      </c>
      <c r="E66" s="67">
        <f t="shared" si="48"/>
        <v>27879.80099</v>
      </c>
      <c r="F66" s="70">
        <f t="shared" si="56"/>
        <v>9126.1935699999995</v>
      </c>
      <c r="G66" s="67">
        <f t="shared" si="56"/>
        <v>12207</v>
      </c>
      <c r="H66" s="70">
        <f t="shared" si="56"/>
        <v>1563.42911</v>
      </c>
      <c r="I66" s="82">
        <f t="shared" ref="I66:K66" si="59">I40-I60</f>
        <v>2522.0046299999999</v>
      </c>
      <c r="J66" s="82">
        <f t="shared" ref="J66" si="60">J40-J60</f>
        <v>2461.1736799999999</v>
      </c>
      <c r="K66" s="70">
        <f t="shared" si="59"/>
        <v>0</v>
      </c>
    </row>
    <row r="67" spans="1:11" ht="24" customHeight="1">
      <c r="A67" s="132"/>
      <c r="B67" s="133"/>
      <c r="C67" s="134"/>
      <c r="D67" s="60" t="s">
        <v>12</v>
      </c>
      <c r="E67" s="67">
        <f t="shared" si="48"/>
        <v>6866.7061400000002</v>
      </c>
      <c r="F67" s="70">
        <f t="shared" si="56"/>
        <v>1900</v>
      </c>
      <c r="G67" s="67">
        <f t="shared" si="56"/>
        <v>2300</v>
      </c>
      <c r="H67" s="70">
        <f t="shared" si="56"/>
        <v>640.69298000000003</v>
      </c>
      <c r="I67" s="82">
        <f t="shared" ref="I67:K67" si="61">I41-I61</f>
        <v>1033.6062300000001</v>
      </c>
      <c r="J67" s="82">
        <f t="shared" ref="J67" si="62">J41-J61</f>
        <v>992.40692999999999</v>
      </c>
      <c r="K67" s="70">
        <f t="shared" si="61"/>
        <v>0</v>
      </c>
    </row>
    <row r="68" spans="1:11" ht="39.75" customHeight="1">
      <c r="A68" s="132"/>
      <c r="B68" s="133"/>
      <c r="C68" s="134"/>
      <c r="D68" s="60" t="s">
        <v>13</v>
      </c>
      <c r="E68" s="67">
        <f t="shared" si="48"/>
        <v>106482.11934</v>
      </c>
      <c r="F68" s="70">
        <f t="shared" si="56"/>
        <v>12919.41244</v>
      </c>
      <c r="G68" s="67">
        <f t="shared" si="56"/>
        <v>19562.706899999997</v>
      </c>
      <c r="H68" s="70">
        <f t="shared" si="56"/>
        <v>0</v>
      </c>
      <c r="I68" s="82">
        <f t="shared" ref="I68:K68" si="63">I42-I62</f>
        <v>14000</v>
      </c>
      <c r="J68" s="82">
        <f t="shared" ref="J68" si="64">J42-J62</f>
        <v>14000</v>
      </c>
      <c r="K68" s="70">
        <f t="shared" si="63"/>
        <v>46000</v>
      </c>
    </row>
    <row r="69" spans="1:11" ht="24" customHeight="1">
      <c r="A69" s="135"/>
      <c r="B69" s="136"/>
      <c r="C69" s="137"/>
      <c r="D69" s="60" t="s">
        <v>14</v>
      </c>
      <c r="E69" s="67">
        <f t="shared" si="48"/>
        <v>3426.57494</v>
      </c>
      <c r="F69" s="70">
        <f t="shared" si="56"/>
        <v>0</v>
      </c>
      <c r="G69" s="67">
        <f t="shared" si="56"/>
        <v>0</v>
      </c>
      <c r="H69" s="70">
        <f t="shared" si="56"/>
        <v>3426.57494</v>
      </c>
      <c r="I69" s="82">
        <f t="shared" ref="I69:K69" si="65">I43-I63</f>
        <v>0</v>
      </c>
      <c r="J69" s="82">
        <f t="shared" ref="J69" si="66">J43-J63</f>
        <v>0</v>
      </c>
      <c r="K69" s="70">
        <f t="shared" si="65"/>
        <v>0</v>
      </c>
    </row>
    <row r="70" spans="1:11" ht="24" customHeight="1">
      <c r="A70" s="100" t="s">
        <v>24</v>
      </c>
      <c r="B70" s="100"/>
      <c r="C70" s="100"/>
      <c r="D70" s="100"/>
      <c r="E70" s="100"/>
      <c r="F70" s="83"/>
      <c r="G70" s="84"/>
      <c r="H70" s="48"/>
      <c r="I70" s="48"/>
      <c r="J70" s="48"/>
      <c r="K70" s="80"/>
    </row>
    <row r="71" spans="1:11" ht="24" customHeight="1">
      <c r="A71" s="111" t="s">
        <v>29</v>
      </c>
      <c r="B71" s="112"/>
      <c r="C71" s="113"/>
      <c r="D71" s="57" t="s">
        <v>7</v>
      </c>
      <c r="E71" s="66">
        <f t="shared" ref="E71:E82" si="67">SUM(F71:K71)</f>
        <v>0</v>
      </c>
      <c r="F71" s="66"/>
      <c r="G71" s="65"/>
      <c r="H71" s="65"/>
      <c r="I71" s="79"/>
      <c r="J71" s="79"/>
      <c r="K71" s="65"/>
    </row>
    <row r="72" spans="1:11" ht="24" customHeight="1">
      <c r="A72" s="114"/>
      <c r="B72" s="115"/>
      <c r="C72" s="116"/>
      <c r="D72" s="60" t="s">
        <v>10</v>
      </c>
      <c r="E72" s="67">
        <f t="shared" si="67"/>
        <v>0</v>
      </c>
      <c r="F72" s="70"/>
      <c r="G72" s="67"/>
      <c r="H72" s="70"/>
      <c r="I72" s="82"/>
      <c r="J72" s="82"/>
      <c r="K72" s="70"/>
    </row>
    <row r="73" spans="1:11" ht="24" customHeight="1">
      <c r="A73" s="114"/>
      <c r="B73" s="115"/>
      <c r="C73" s="116"/>
      <c r="D73" s="60" t="s">
        <v>11</v>
      </c>
      <c r="E73" s="67">
        <f t="shared" si="67"/>
        <v>0</v>
      </c>
      <c r="F73" s="70"/>
      <c r="G73" s="67"/>
      <c r="H73" s="70"/>
      <c r="I73" s="82"/>
      <c r="J73" s="82"/>
      <c r="K73" s="70"/>
    </row>
    <row r="74" spans="1:11" ht="24" customHeight="1">
      <c r="A74" s="114"/>
      <c r="B74" s="115"/>
      <c r="C74" s="116"/>
      <c r="D74" s="60" t="s">
        <v>12</v>
      </c>
      <c r="E74" s="67">
        <f t="shared" si="67"/>
        <v>0</v>
      </c>
      <c r="F74" s="70"/>
      <c r="G74" s="67"/>
      <c r="H74" s="70"/>
      <c r="I74" s="82"/>
      <c r="J74" s="82"/>
      <c r="K74" s="70"/>
    </row>
    <row r="75" spans="1:11" ht="36.75" customHeight="1">
      <c r="A75" s="114"/>
      <c r="B75" s="115"/>
      <c r="C75" s="116"/>
      <c r="D75" s="60" t="s">
        <v>13</v>
      </c>
      <c r="E75" s="67">
        <f t="shared" si="67"/>
        <v>0</v>
      </c>
      <c r="F75" s="70"/>
      <c r="G75" s="67"/>
      <c r="H75" s="70"/>
      <c r="I75" s="82"/>
      <c r="J75" s="82"/>
      <c r="K75" s="70"/>
    </row>
    <row r="76" spans="1:11" ht="24" customHeight="1">
      <c r="A76" s="117"/>
      <c r="B76" s="118"/>
      <c r="C76" s="119"/>
      <c r="D76" s="60" t="s">
        <v>14</v>
      </c>
      <c r="E76" s="67">
        <f t="shared" si="67"/>
        <v>0</v>
      </c>
      <c r="F76" s="70"/>
      <c r="G76" s="67"/>
      <c r="H76" s="70"/>
      <c r="I76" s="82"/>
      <c r="J76" s="82"/>
      <c r="K76" s="70"/>
    </row>
    <row r="77" spans="1:11" ht="24" customHeight="1">
      <c r="A77" s="111" t="s">
        <v>30</v>
      </c>
      <c r="B77" s="112"/>
      <c r="C77" s="113"/>
      <c r="D77" s="57" t="s">
        <v>7</v>
      </c>
      <c r="E77" s="66">
        <f>SUM(F77:K77)</f>
        <v>148652.57269</v>
      </c>
      <c r="F77" s="66">
        <f t="shared" ref="F77:H77" si="68">SUM(F78:F82)</f>
        <v>25944.291649999999</v>
      </c>
      <c r="G77" s="65">
        <f t="shared" si="68"/>
        <v>35069.049719999995</v>
      </c>
      <c r="H77" s="65">
        <f t="shared" si="68"/>
        <v>6630.0398499999992</v>
      </c>
      <c r="I77" s="79">
        <f t="shared" ref="I77:K77" si="69">SUM(I78:I82)</f>
        <v>17555.610860000001</v>
      </c>
      <c r="J77" s="79">
        <f t="shared" ref="J77" si="70">SUM(J78:J82)</f>
        <v>17453.580610000001</v>
      </c>
      <c r="K77" s="65">
        <f t="shared" si="69"/>
        <v>46000</v>
      </c>
    </row>
    <row r="78" spans="1:11" ht="24" customHeight="1">
      <c r="A78" s="114"/>
      <c r="B78" s="115"/>
      <c r="C78" s="116"/>
      <c r="D78" s="60" t="s">
        <v>10</v>
      </c>
      <c r="E78" s="70">
        <f>SUM(F78:K78)</f>
        <v>3997.3712799999998</v>
      </c>
      <c r="F78" s="67">
        <f>SUM(G78:M78)</f>
        <v>1998.6856399999999</v>
      </c>
      <c r="G78" s="67">
        <f>SUM(H78:K78)</f>
        <v>999.34281999999996</v>
      </c>
      <c r="H78" s="70">
        <f>H52-H72</f>
        <v>999.34281999999996</v>
      </c>
      <c r="I78" s="67">
        <f t="shared" ref="I78:J78" si="71">SUM(K78:P78)</f>
        <v>0</v>
      </c>
      <c r="J78" s="67">
        <f t="shared" si="71"/>
        <v>0</v>
      </c>
      <c r="K78" s="67">
        <f t="shared" ref="K78" si="72">SUM(L78:Q78)</f>
        <v>0</v>
      </c>
    </row>
    <row r="79" spans="1:11" ht="24" customHeight="1">
      <c r="A79" s="114"/>
      <c r="B79" s="115"/>
      <c r="C79" s="116"/>
      <c r="D79" s="60" t="s">
        <v>11</v>
      </c>
      <c r="E79" s="70">
        <f>SUM(F79:K79)</f>
        <v>27879.80099</v>
      </c>
      <c r="F79" s="70">
        <f t="shared" ref="F79:H81" si="73">F66</f>
        <v>9126.1935699999995</v>
      </c>
      <c r="G79" s="67">
        <f t="shared" si="73"/>
        <v>12207</v>
      </c>
      <c r="H79" s="70">
        <f>H66</f>
        <v>1563.42911</v>
      </c>
      <c r="I79" s="82">
        <f t="shared" ref="I79:K79" si="74">I66</f>
        <v>2522.0046299999999</v>
      </c>
      <c r="J79" s="82">
        <f t="shared" ref="J79" si="75">J66</f>
        <v>2461.1736799999999</v>
      </c>
      <c r="K79" s="70">
        <f t="shared" si="74"/>
        <v>0</v>
      </c>
    </row>
    <row r="80" spans="1:11" ht="24" customHeight="1">
      <c r="A80" s="114"/>
      <c r="B80" s="115"/>
      <c r="C80" s="116"/>
      <c r="D80" s="60" t="s">
        <v>12</v>
      </c>
      <c r="E80" s="70">
        <f t="shared" si="67"/>
        <v>6866.7061400000002</v>
      </c>
      <c r="F80" s="70">
        <f t="shared" si="73"/>
        <v>1900</v>
      </c>
      <c r="G80" s="67">
        <f t="shared" si="73"/>
        <v>2300</v>
      </c>
      <c r="H80" s="70">
        <f t="shared" si="73"/>
        <v>640.69298000000003</v>
      </c>
      <c r="I80" s="82">
        <f t="shared" ref="I80:K80" si="76">I67</f>
        <v>1033.6062300000001</v>
      </c>
      <c r="J80" s="82">
        <f t="shared" ref="J80" si="77">J67</f>
        <v>992.40692999999999</v>
      </c>
      <c r="K80" s="70">
        <f t="shared" si="76"/>
        <v>0</v>
      </c>
    </row>
    <row r="81" spans="1:11" ht="36.75" customHeight="1">
      <c r="A81" s="114"/>
      <c r="B81" s="115"/>
      <c r="C81" s="116"/>
      <c r="D81" s="60" t="s">
        <v>13</v>
      </c>
      <c r="E81" s="70">
        <f>SUM(F81:K81)</f>
        <v>106482.11934</v>
      </c>
      <c r="F81" s="70">
        <f t="shared" si="73"/>
        <v>12919.41244</v>
      </c>
      <c r="G81" s="67">
        <f t="shared" si="73"/>
        <v>19562.706899999997</v>
      </c>
      <c r="H81" s="70">
        <f t="shared" si="73"/>
        <v>0</v>
      </c>
      <c r="I81" s="82">
        <f t="shared" ref="I81:K81" si="78">I68</f>
        <v>14000</v>
      </c>
      <c r="J81" s="82">
        <f t="shared" ref="J81" si="79">J68</f>
        <v>14000</v>
      </c>
      <c r="K81" s="70">
        <f t="shared" si="78"/>
        <v>46000</v>
      </c>
    </row>
    <row r="82" spans="1:11" ht="24" customHeight="1">
      <c r="A82" s="117"/>
      <c r="B82" s="118"/>
      <c r="C82" s="119"/>
      <c r="D82" s="60" t="s">
        <v>14</v>
      </c>
      <c r="E82" s="70">
        <f t="shared" si="67"/>
        <v>3426.57494</v>
      </c>
      <c r="F82" s="70">
        <f t="shared" ref="F82:H82" si="80">F69</f>
        <v>0</v>
      </c>
      <c r="G82" s="67">
        <f t="shared" si="80"/>
        <v>0</v>
      </c>
      <c r="H82" s="70">
        <f t="shared" si="80"/>
        <v>3426.57494</v>
      </c>
      <c r="I82" s="82">
        <f t="shared" ref="I82:J82" si="81">I69</f>
        <v>0</v>
      </c>
      <c r="J82" s="82">
        <f t="shared" si="81"/>
        <v>0</v>
      </c>
      <c r="K82" s="72"/>
    </row>
    <row r="83" spans="1:11">
      <c r="E83" s="85"/>
    </row>
  </sheetData>
  <mergeCells count="32">
    <mergeCell ref="D4:D6"/>
    <mergeCell ref="E5:E6"/>
    <mergeCell ref="A77:C82"/>
    <mergeCell ref="A38:C43"/>
    <mergeCell ref="A58:C63"/>
    <mergeCell ref="A64:C69"/>
    <mergeCell ref="A45:C50"/>
    <mergeCell ref="A51:C56"/>
    <mergeCell ref="A71:C76"/>
    <mergeCell ref="B32:B37"/>
    <mergeCell ref="C4:C6"/>
    <mergeCell ref="C8:C13"/>
    <mergeCell ref="C14:C19"/>
    <mergeCell ref="C20:C25"/>
    <mergeCell ref="C26:C31"/>
    <mergeCell ref="C32:C37"/>
    <mergeCell ref="A2:H2"/>
    <mergeCell ref="E4:H4"/>
    <mergeCell ref="A44:E44"/>
    <mergeCell ref="A57:E57"/>
    <mergeCell ref="A70:E70"/>
    <mergeCell ref="A4:A6"/>
    <mergeCell ref="A8:A13"/>
    <mergeCell ref="A14:A19"/>
    <mergeCell ref="A20:A25"/>
    <mergeCell ref="A26:A31"/>
    <mergeCell ref="A32:A37"/>
    <mergeCell ref="B4:B6"/>
    <mergeCell ref="B8:B13"/>
    <mergeCell ref="B14:B19"/>
    <mergeCell ref="B20:B25"/>
    <mergeCell ref="B26:B31"/>
  </mergeCells>
  <printOptions horizontalCentered="1"/>
  <pageMargins left="1.1811023622047201" right="0.59055118110236204" top="0.59055118110236204" bottom="0.49212598425196902" header="0" footer="0"/>
  <pageSetup paperSize="9" scale="42" fitToHeight="0" orientation="landscape" r:id="rId1"/>
  <rowBreaks count="1" manualBreakCount="1">
    <brk id="5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view="pageBreakPreview" topLeftCell="A4" zoomScale="115" zoomScaleNormal="90" workbookViewId="0">
      <selection activeCell="C8" sqref="C8"/>
    </sheetView>
  </sheetViews>
  <sheetFormatPr defaultColWidth="9" defaultRowHeight="15"/>
  <cols>
    <col min="1" max="1" width="15.85546875" customWidth="1"/>
    <col min="2" max="2" width="22.85546875" style="24" customWidth="1"/>
    <col min="3" max="3" width="44.85546875" customWidth="1"/>
    <col min="4" max="4" width="32.42578125" customWidth="1"/>
  </cols>
  <sheetData>
    <row r="1" spans="1:4">
      <c r="A1" s="1"/>
      <c r="B1" s="25"/>
      <c r="C1" s="1"/>
      <c r="D1" s="26" t="s">
        <v>31</v>
      </c>
    </row>
    <row r="2" spans="1:4">
      <c r="A2" s="139" t="s">
        <v>32</v>
      </c>
      <c r="B2" s="139"/>
      <c r="C2" s="139"/>
      <c r="D2" s="139"/>
    </row>
    <row r="4" spans="1:4" ht="90" customHeight="1">
      <c r="A4" s="27" t="s">
        <v>2</v>
      </c>
      <c r="B4" s="27" t="s">
        <v>33</v>
      </c>
      <c r="C4" s="27" t="s">
        <v>34</v>
      </c>
      <c r="D4" s="27" t="s">
        <v>35</v>
      </c>
    </row>
    <row r="5" spans="1:4">
      <c r="A5" s="28">
        <v>1</v>
      </c>
      <c r="B5" s="29">
        <v>2</v>
      </c>
      <c r="C5" s="28">
        <v>3</v>
      </c>
      <c r="D5" s="28">
        <v>4</v>
      </c>
    </row>
    <row r="6" spans="1:4">
      <c r="A6" s="140" t="s">
        <v>36</v>
      </c>
      <c r="B6" s="140"/>
      <c r="C6" s="140"/>
      <c r="D6" s="140"/>
    </row>
    <row r="7" spans="1:4" ht="46.5" customHeight="1">
      <c r="A7" s="140" t="s">
        <v>37</v>
      </c>
      <c r="B7" s="140"/>
      <c r="C7" s="140"/>
      <c r="D7" s="140"/>
    </row>
    <row r="8" spans="1:4" ht="58.9" customHeight="1">
      <c r="A8" s="92"/>
      <c r="B8" s="92" t="s">
        <v>136</v>
      </c>
      <c r="C8" s="91"/>
      <c r="D8" s="91"/>
    </row>
    <row r="9" spans="1:4" ht="51">
      <c r="A9" s="144">
        <v>1</v>
      </c>
      <c r="B9" s="144" t="s">
        <v>38</v>
      </c>
      <c r="C9" s="31" t="s">
        <v>39</v>
      </c>
      <c r="D9" s="30"/>
    </row>
    <row r="10" spans="1:4" ht="51">
      <c r="A10" s="145"/>
      <c r="B10" s="145"/>
      <c r="C10" s="31" t="s">
        <v>40</v>
      </c>
      <c r="D10" s="30"/>
    </row>
    <row r="11" spans="1:4" ht="38.25">
      <c r="A11" s="145"/>
      <c r="B11" s="145"/>
      <c r="C11" s="31" t="s">
        <v>41</v>
      </c>
      <c r="D11" s="31"/>
    </row>
    <row r="12" spans="1:4" ht="38.25">
      <c r="A12" s="145"/>
      <c r="B12" s="145"/>
      <c r="C12" s="31" t="s">
        <v>42</v>
      </c>
      <c r="D12" s="31"/>
    </row>
    <row r="13" spans="1:4" ht="25.5">
      <c r="A13" s="145"/>
      <c r="B13" s="145"/>
      <c r="C13" s="31" t="s">
        <v>43</v>
      </c>
      <c r="D13" s="31"/>
    </row>
    <row r="14" spans="1:4" ht="25.5">
      <c r="A14" s="146"/>
      <c r="B14" s="146"/>
      <c r="C14" s="31" t="s">
        <v>44</v>
      </c>
      <c r="D14" s="31"/>
    </row>
    <row r="15" spans="1:4" ht="25.5">
      <c r="A15" s="144">
        <v>2</v>
      </c>
      <c r="B15" s="144" t="s">
        <v>45</v>
      </c>
      <c r="C15" s="32" t="s">
        <v>46</v>
      </c>
      <c r="D15" s="30"/>
    </row>
    <row r="16" spans="1:4" ht="25.5">
      <c r="A16" s="147"/>
      <c r="B16" s="149"/>
      <c r="C16" s="32" t="s">
        <v>47</v>
      </c>
      <c r="D16" s="30"/>
    </row>
    <row r="17" spans="1:4" ht="25.5">
      <c r="A17" s="147"/>
      <c r="B17" s="149"/>
      <c r="C17" s="32" t="s">
        <v>48</v>
      </c>
      <c r="D17" s="30"/>
    </row>
    <row r="18" spans="1:4" ht="25.5">
      <c r="A18" s="148"/>
      <c r="B18" s="150"/>
      <c r="C18" s="32" t="s">
        <v>133</v>
      </c>
      <c r="D18" s="31"/>
    </row>
    <row r="19" spans="1:4" ht="27.75" customHeight="1">
      <c r="A19" s="141" t="s">
        <v>49</v>
      </c>
      <c r="B19" s="142"/>
      <c r="C19" s="142"/>
      <c r="D19" s="143"/>
    </row>
    <row r="20" spans="1:4" ht="25.5">
      <c r="A20" s="144">
        <v>3</v>
      </c>
      <c r="B20" s="144" t="s">
        <v>50</v>
      </c>
      <c r="C20" s="31" t="s">
        <v>51</v>
      </c>
      <c r="D20" s="30"/>
    </row>
    <row r="21" spans="1:4" ht="38.25">
      <c r="A21" s="149"/>
      <c r="B21" s="149"/>
      <c r="C21" s="31" t="s">
        <v>52</v>
      </c>
      <c r="D21" s="30"/>
    </row>
    <row r="22" spans="1:4" ht="38.25">
      <c r="A22" s="149"/>
      <c r="B22" s="149"/>
      <c r="C22" s="31" t="s">
        <v>53</v>
      </c>
      <c r="D22" s="30"/>
    </row>
    <row r="23" spans="1:4" ht="38.25">
      <c r="A23" s="149"/>
      <c r="B23" s="149"/>
      <c r="C23" s="31" t="s">
        <v>54</v>
      </c>
      <c r="D23" s="30"/>
    </row>
    <row r="24" spans="1:4" ht="38.25">
      <c r="A24" s="149"/>
      <c r="B24" s="149"/>
      <c r="C24" s="31" t="s">
        <v>55</v>
      </c>
      <c r="D24" s="30"/>
    </row>
    <row r="25" spans="1:4" ht="25.5">
      <c r="A25" s="149"/>
      <c r="B25" s="149"/>
      <c r="C25" s="31" t="s">
        <v>56</v>
      </c>
      <c r="D25" s="30"/>
    </row>
    <row r="26" spans="1:4" ht="27.75" customHeight="1">
      <c r="A26" s="144">
        <v>4</v>
      </c>
      <c r="B26" s="144" t="s">
        <v>57</v>
      </c>
      <c r="C26" s="31" t="s">
        <v>58</v>
      </c>
      <c r="D26" s="30"/>
    </row>
    <row r="27" spans="1:4" ht="38.25">
      <c r="A27" s="149"/>
      <c r="B27" s="145"/>
      <c r="C27" s="31" t="s">
        <v>59</v>
      </c>
      <c r="D27" s="30"/>
    </row>
    <row r="28" spans="1:4" ht="25.5">
      <c r="A28" s="149"/>
      <c r="B28" s="145"/>
      <c r="C28" s="31" t="s">
        <v>60</v>
      </c>
      <c r="D28" s="30"/>
    </row>
    <row r="29" spans="1:4" ht="25.5">
      <c r="A29" s="149"/>
      <c r="B29" s="145"/>
      <c r="C29" s="31" t="s">
        <v>61</v>
      </c>
      <c r="D29" s="30"/>
    </row>
    <row r="30" spans="1:4" ht="38.25">
      <c r="A30" s="149"/>
      <c r="B30" s="145"/>
      <c r="C30" s="31" t="s">
        <v>62</v>
      </c>
      <c r="D30" s="30"/>
    </row>
    <row r="31" spans="1:4" ht="27.75" customHeight="1">
      <c r="A31" s="149"/>
      <c r="B31" s="145"/>
      <c r="C31" s="31" t="s">
        <v>63</v>
      </c>
      <c r="D31" s="30"/>
    </row>
    <row r="32" spans="1:4" ht="25.5">
      <c r="A32" s="149"/>
      <c r="B32" s="145"/>
      <c r="C32" s="31" t="s">
        <v>64</v>
      </c>
      <c r="D32" s="31"/>
    </row>
    <row r="33" spans="1:4" ht="25.5">
      <c r="A33" s="149"/>
      <c r="B33" s="145"/>
      <c r="C33" s="31" t="s">
        <v>65</v>
      </c>
      <c r="D33" s="31"/>
    </row>
    <row r="34" spans="1:4" ht="25.5">
      <c r="A34" s="149"/>
      <c r="B34" s="145"/>
      <c r="C34" s="31" t="s">
        <v>66</v>
      </c>
      <c r="D34" s="31"/>
    </row>
    <row r="35" spans="1:4" ht="38.25">
      <c r="A35" s="149"/>
      <c r="B35" s="145"/>
      <c r="C35" s="31" t="s">
        <v>67</v>
      </c>
      <c r="D35" s="31"/>
    </row>
    <row r="36" spans="1:4" ht="25.5">
      <c r="A36" s="149"/>
      <c r="B36" s="145"/>
      <c r="C36" s="31" t="s">
        <v>68</v>
      </c>
      <c r="D36" s="31"/>
    </row>
    <row r="37" spans="1:4">
      <c r="A37" s="149"/>
      <c r="B37" s="145"/>
      <c r="C37" s="31" t="s">
        <v>69</v>
      </c>
      <c r="D37" s="31"/>
    </row>
    <row r="38" spans="1:4">
      <c r="A38" s="149"/>
      <c r="B38" s="145"/>
      <c r="C38" s="31" t="s">
        <v>70</v>
      </c>
      <c r="D38" s="31"/>
    </row>
    <row r="39" spans="1:4" ht="25.5">
      <c r="A39" s="149"/>
      <c r="B39" s="145"/>
      <c r="C39" s="31" t="s">
        <v>71</v>
      </c>
      <c r="D39" s="31"/>
    </row>
    <row r="40" spans="1:4">
      <c r="A40" s="149"/>
      <c r="B40" s="145"/>
      <c r="C40" s="31" t="s">
        <v>72</v>
      </c>
      <c r="D40" s="31"/>
    </row>
    <row r="41" spans="1:4" ht="25.5">
      <c r="A41" s="149"/>
      <c r="B41" s="145"/>
      <c r="C41" s="31" t="s">
        <v>73</v>
      </c>
      <c r="D41" s="31"/>
    </row>
    <row r="42" spans="1:4" ht="38.25">
      <c r="A42" s="149"/>
      <c r="B42" s="145"/>
      <c r="C42" s="31" t="s">
        <v>74</v>
      </c>
      <c r="D42" s="31"/>
    </row>
    <row r="43" spans="1:4">
      <c r="A43" s="149"/>
      <c r="B43" s="145"/>
      <c r="C43" s="31" t="s">
        <v>75</v>
      </c>
      <c r="D43" s="31"/>
    </row>
    <row r="44" spans="1:4">
      <c r="A44" s="149"/>
      <c r="B44" s="145"/>
      <c r="C44" s="31" t="s">
        <v>76</v>
      </c>
      <c r="D44" s="31"/>
    </row>
    <row r="45" spans="1:4" ht="25.5">
      <c r="A45" s="149"/>
      <c r="B45" s="145"/>
      <c r="C45" s="31" t="s">
        <v>77</v>
      </c>
      <c r="D45" s="31"/>
    </row>
    <row r="46" spans="1:4" ht="25.5">
      <c r="A46" s="150"/>
      <c r="B46" s="146"/>
      <c r="C46" s="33" t="s">
        <v>78</v>
      </c>
      <c r="D46" s="31"/>
    </row>
  </sheetData>
  <mergeCells count="12">
    <mergeCell ref="A20:A25"/>
    <mergeCell ref="A26:A46"/>
    <mergeCell ref="B9:B14"/>
    <mergeCell ref="B15:B18"/>
    <mergeCell ref="B20:B25"/>
    <mergeCell ref="B26:B46"/>
    <mergeCell ref="A2:D2"/>
    <mergeCell ref="A6:D6"/>
    <mergeCell ref="A7:D7"/>
    <mergeCell ref="A19:D19"/>
    <mergeCell ref="A9:A14"/>
    <mergeCell ref="A15:A1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view="pageBreakPreview" zoomScale="110" zoomScaleNormal="100" workbookViewId="0">
      <selection activeCell="L10" sqref="L10"/>
    </sheetView>
  </sheetViews>
  <sheetFormatPr defaultColWidth="9" defaultRowHeight="1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/>
    <col min="13" max="13" width="12" customWidth="1"/>
    <col min="14" max="14" width="10.85546875" customWidth="1"/>
  </cols>
  <sheetData>
    <row r="1" spans="1:14" ht="15.75">
      <c r="A1" s="151" t="s">
        <v>79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75">
      <c r="A2" s="152" t="s">
        <v>80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14" ht="54.75" customHeight="1">
      <c r="A3" s="153" t="s">
        <v>134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14" ht="15.7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5.75" customHeight="1">
      <c r="A5" s="155" t="s">
        <v>81</v>
      </c>
      <c r="B5" s="155" t="s">
        <v>82</v>
      </c>
      <c r="C5" s="155" t="s">
        <v>83</v>
      </c>
      <c r="D5" s="155" t="s">
        <v>84</v>
      </c>
      <c r="E5" s="155" t="s">
        <v>85</v>
      </c>
      <c r="F5" s="155" t="s">
        <v>86</v>
      </c>
      <c r="G5" s="155" t="s">
        <v>87</v>
      </c>
      <c r="H5" s="154" t="s">
        <v>88</v>
      </c>
      <c r="I5" s="154"/>
      <c r="J5" s="154"/>
      <c r="K5" s="154"/>
      <c r="L5" s="87"/>
      <c r="M5" s="155" t="s">
        <v>89</v>
      </c>
      <c r="N5" s="155" t="s">
        <v>90</v>
      </c>
    </row>
    <row r="6" spans="1:14" ht="15.75" customHeight="1">
      <c r="A6" s="156"/>
      <c r="B6" s="156"/>
      <c r="C6" s="156"/>
      <c r="D6" s="156"/>
      <c r="E6" s="156"/>
      <c r="F6" s="156"/>
      <c r="G6" s="156"/>
      <c r="H6" s="154" t="s">
        <v>7</v>
      </c>
      <c r="I6" s="154"/>
      <c r="J6" s="154"/>
      <c r="K6" s="154"/>
      <c r="L6" s="88"/>
      <c r="M6" s="156"/>
      <c r="N6" s="156"/>
    </row>
    <row r="7" spans="1:14" ht="31.5">
      <c r="A7" s="157"/>
      <c r="B7" s="157"/>
      <c r="C7" s="157"/>
      <c r="D7" s="157"/>
      <c r="E7" s="157"/>
      <c r="F7" s="157"/>
      <c r="G7" s="157"/>
      <c r="H7" s="154"/>
      <c r="I7" s="12" t="s">
        <v>91</v>
      </c>
      <c r="J7" s="12" t="s">
        <v>92</v>
      </c>
      <c r="K7" s="12" t="s">
        <v>93</v>
      </c>
      <c r="L7" s="89" t="s">
        <v>135</v>
      </c>
      <c r="M7" s="157"/>
      <c r="N7" s="157"/>
    </row>
    <row r="8" spans="1:14" ht="15.7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</row>
    <row r="9" spans="1:14" ht="15.75">
      <c r="A9" s="18"/>
      <c r="B9" s="19"/>
      <c r="C9" s="20"/>
      <c r="D9" s="20"/>
      <c r="E9" s="23"/>
      <c r="F9" s="20"/>
      <c r="G9" s="20"/>
      <c r="H9" s="16"/>
      <c r="I9" s="17"/>
      <c r="J9" s="17"/>
      <c r="K9" s="17"/>
      <c r="L9" s="23"/>
      <c r="M9" s="20"/>
      <c r="N9" s="21"/>
    </row>
    <row r="10" spans="1:14" ht="15.75">
      <c r="A10" s="18"/>
      <c r="B10" s="19"/>
      <c r="C10" s="20"/>
      <c r="D10" s="20"/>
      <c r="E10" s="20"/>
      <c r="F10" s="20"/>
      <c r="G10" s="20"/>
      <c r="H10" s="16"/>
      <c r="I10" s="16"/>
      <c r="J10" s="16"/>
      <c r="K10" s="16"/>
      <c r="L10" s="20"/>
      <c r="M10" s="20"/>
      <c r="N10" s="21"/>
    </row>
    <row r="11" spans="1:14" ht="15.75">
      <c r="A11" s="14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1"/>
    </row>
  </sheetData>
  <mergeCells count="15">
    <mergeCell ref="A1:N1"/>
    <mergeCell ref="A2:N2"/>
    <mergeCell ref="A3:N3"/>
    <mergeCell ref="H5:K5"/>
    <mergeCell ref="I6:K6"/>
    <mergeCell ref="A5:A7"/>
    <mergeCell ref="B5:B7"/>
    <mergeCell ref="C5:C7"/>
    <mergeCell ref="D5:D7"/>
    <mergeCell ref="E5:E7"/>
    <mergeCell ref="F5:F7"/>
    <mergeCell ref="G5:G7"/>
    <mergeCell ref="H6:H7"/>
    <mergeCell ref="M5:M7"/>
    <mergeCell ref="N5:N7"/>
  </mergeCells>
  <pageMargins left="0.70866141732283505" right="0.70866141732283505" top="0.74803149606299202" bottom="0.74803149606299202" header="0.31496062992126" footer="0.31496062992126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1" sqref="B11"/>
    </sheetView>
  </sheetViews>
  <sheetFormatPr defaultColWidth="9" defaultRowHeight="1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>
      <c r="A1" s="151" t="s">
        <v>94</v>
      </c>
      <c r="B1" s="151"/>
      <c r="C1" s="151"/>
      <c r="D1" s="151"/>
      <c r="E1" s="151"/>
      <c r="F1" s="151"/>
      <c r="G1" s="151"/>
    </row>
    <row r="2" spans="1:7" ht="15.75">
      <c r="A2" s="152" t="s">
        <v>95</v>
      </c>
      <c r="B2" s="152"/>
      <c r="C2" s="152"/>
      <c r="D2" s="152"/>
      <c r="E2" s="152"/>
      <c r="F2" s="152"/>
      <c r="G2" s="152"/>
    </row>
    <row r="3" spans="1:7" ht="15.75">
      <c r="A3" s="10"/>
      <c r="B3" s="10"/>
      <c r="C3" s="10"/>
      <c r="D3" s="10"/>
      <c r="E3" s="10"/>
      <c r="F3" s="10"/>
      <c r="G3" s="10"/>
    </row>
    <row r="4" spans="1:7" ht="78.75">
      <c r="A4" s="11" t="s">
        <v>96</v>
      </c>
      <c r="B4" s="11" t="s">
        <v>97</v>
      </c>
      <c r="C4" s="11" t="s">
        <v>83</v>
      </c>
      <c r="D4" s="11" t="s">
        <v>98</v>
      </c>
      <c r="E4" s="11" t="s">
        <v>99</v>
      </c>
      <c r="F4" s="11" t="s">
        <v>100</v>
      </c>
      <c r="G4" s="11" t="s">
        <v>101</v>
      </c>
    </row>
    <row r="5" spans="1:7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</row>
    <row r="6" spans="1:7" ht="15.75">
      <c r="A6" s="18"/>
      <c r="B6" s="19"/>
      <c r="C6" s="20"/>
      <c r="D6" s="20"/>
      <c r="E6" s="20"/>
      <c r="F6" s="20"/>
      <c r="G6" s="21"/>
    </row>
    <row r="7" spans="1:7" ht="15.75">
      <c r="A7" s="18"/>
      <c r="B7" s="19"/>
      <c r="C7" s="20"/>
      <c r="D7" s="20"/>
      <c r="E7" s="20"/>
      <c r="F7" s="20"/>
      <c r="G7" s="21"/>
    </row>
    <row r="8" spans="1:7" ht="15.75">
      <c r="A8" s="14"/>
      <c r="B8" s="15"/>
      <c r="C8" s="16"/>
      <c r="D8" s="16"/>
      <c r="E8" s="16"/>
      <c r="F8" s="16"/>
      <c r="G8" s="21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6" sqref="B6"/>
    </sheetView>
  </sheetViews>
  <sheetFormatPr defaultColWidth="9" defaultRowHeight="15"/>
  <cols>
    <col min="1" max="1" width="6.85546875" customWidth="1"/>
    <col min="2" max="2" width="28.85546875" customWidth="1"/>
    <col min="3" max="3" width="42.28515625" customWidth="1"/>
    <col min="4" max="4" width="55.140625" customWidth="1"/>
  </cols>
  <sheetData>
    <row r="1" spans="1:4" ht="15.75">
      <c r="A1" s="151" t="s">
        <v>102</v>
      </c>
      <c r="B1" s="151"/>
      <c r="C1" s="151"/>
      <c r="D1" s="151"/>
    </row>
    <row r="2" spans="1:4" ht="15.75">
      <c r="A2" s="152" t="s">
        <v>103</v>
      </c>
      <c r="B2" s="152"/>
      <c r="C2" s="152"/>
      <c r="D2" s="152"/>
    </row>
    <row r="3" spans="1:4" ht="35.25" customHeight="1">
      <c r="A3" s="158" t="s">
        <v>104</v>
      </c>
      <c r="B3" s="158"/>
      <c r="C3" s="158"/>
      <c r="D3" s="158"/>
    </row>
    <row r="4" spans="1:4" ht="15.75">
      <c r="A4" s="152" t="s">
        <v>105</v>
      </c>
      <c r="B4" s="152"/>
      <c r="C4" s="152"/>
      <c r="D4" s="152"/>
    </row>
    <row r="5" spans="1:4" ht="15.75">
      <c r="A5" s="10"/>
      <c r="B5" s="10"/>
      <c r="C5" s="10"/>
      <c r="D5" s="10"/>
    </row>
    <row r="6" spans="1:4" ht="84.75" customHeight="1">
      <c r="A6" s="11" t="s">
        <v>96</v>
      </c>
      <c r="B6" s="11" t="s">
        <v>106</v>
      </c>
      <c r="C6" s="11" t="s">
        <v>107</v>
      </c>
      <c r="D6" s="11" t="s">
        <v>108</v>
      </c>
    </row>
    <row r="7" spans="1:4">
      <c r="A7" s="13">
        <v>1</v>
      </c>
      <c r="B7" s="13">
        <v>2</v>
      </c>
      <c r="C7" s="13">
        <v>3</v>
      </c>
      <c r="D7" s="13">
        <v>4</v>
      </c>
    </row>
    <row r="8" spans="1:4" ht="15.75">
      <c r="A8" s="18"/>
      <c r="B8" s="19"/>
      <c r="C8" s="20"/>
      <c r="D8" s="20"/>
    </row>
    <row r="9" spans="1:4" ht="15.75">
      <c r="A9" s="18"/>
      <c r="B9" s="19"/>
      <c r="C9" s="20"/>
      <c r="D9" s="20"/>
    </row>
    <row r="10" spans="1:4" ht="15.75">
      <c r="A10" s="14"/>
      <c r="B10" s="15"/>
      <c r="C10" s="16"/>
      <c r="D10" s="16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18" sqref="D18"/>
    </sheetView>
  </sheetViews>
  <sheetFormatPr defaultColWidth="9" defaultRowHeight="1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>
      <c r="A1" s="151" t="s">
        <v>109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>
      <c r="A2" s="152" t="s">
        <v>110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22.5" customHeight="1">
      <c r="A3" s="153" t="s">
        <v>111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75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ht="15.75">
      <c r="A5" s="155" t="s">
        <v>96</v>
      </c>
      <c r="B5" s="155" t="s">
        <v>112</v>
      </c>
      <c r="C5" s="155" t="s">
        <v>113</v>
      </c>
      <c r="D5" s="155" t="s">
        <v>114</v>
      </c>
      <c r="E5" s="155" t="s">
        <v>115</v>
      </c>
      <c r="F5" s="154" t="s">
        <v>116</v>
      </c>
      <c r="G5" s="154"/>
      <c r="H5" s="154"/>
      <c r="I5" s="154"/>
      <c r="J5" s="154"/>
    </row>
    <row r="6" spans="1:10" ht="15.75">
      <c r="A6" s="156"/>
      <c r="B6" s="156"/>
      <c r="C6" s="156"/>
      <c r="D6" s="156"/>
      <c r="E6" s="156"/>
      <c r="F6" s="154" t="s">
        <v>7</v>
      </c>
      <c r="G6" s="154" t="s">
        <v>117</v>
      </c>
      <c r="H6" s="154"/>
      <c r="I6" s="154"/>
      <c r="J6" s="154"/>
    </row>
    <row r="7" spans="1:10" ht="31.5">
      <c r="A7" s="157"/>
      <c r="B7" s="157"/>
      <c r="C7" s="157"/>
      <c r="D7" s="157"/>
      <c r="E7" s="157"/>
      <c r="F7" s="154"/>
      <c r="G7" s="12" t="s">
        <v>118</v>
      </c>
      <c r="H7" s="12" t="s">
        <v>118</v>
      </c>
      <c r="I7" s="12" t="s">
        <v>118</v>
      </c>
      <c r="J7" s="12" t="s">
        <v>119</v>
      </c>
    </row>
    <row r="8" spans="1:10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</row>
    <row r="9" spans="1:10" ht="15.75">
      <c r="A9" s="14"/>
      <c r="B9" s="15"/>
      <c r="C9" s="16"/>
      <c r="D9" s="16"/>
      <c r="E9" s="17"/>
      <c r="F9" s="16"/>
      <c r="G9" s="16"/>
      <c r="H9" s="17"/>
      <c r="I9" s="17"/>
      <c r="J9" s="17"/>
    </row>
    <row r="10" spans="1:10" ht="15.75">
      <c r="A10" s="14"/>
      <c r="B10" s="15"/>
      <c r="C10" s="16"/>
      <c r="D10" s="16"/>
      <c r="E10" s="16"/>
      <c r="F10" s="16"/>
      <c r="G10" s="16"/>
      <c r="H10" s="16"/>
      <c r="I10" s="16"/>
      <c r="J10" s="16"/>
    </row>
    <row r="11" spans="1:10" ht="15.75">
      <c r="A11" s="14"/>
      <c r="B11" s="15"/>
      <c r="C11" s="16"/>
      <c r="D11" s="16"/>
      <c r="E11" s="16"/>
      <c r="F11" s="16"/>
      <c r="G11" s="16"/>
      <c r="H11" s="16"/>
      <c r="I11" s="16"/>
      <c r="J11" s="16"/>
    </row>
  </sheetData>
  <mergeCells count="11">
    <mergeCell ref="A1:J1"/>
    <mergeCell ref="A2:J2"/>
    <mergeCell ref="A3:J3"/>
    <mergeCell ref="F5:J5"/>
    <mergeCell ref="G6:J6"/>
    <mergeCell ref="A5:A7"/>
    <mergeCell ref="B5:B7"/>
    <mergeCell ref="C5:C7"/>
    <mergeCell ref="D5:D7"/>
    <mergeCell ref="E5:E7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view="pageBreakPreview" zoomScale="80" zoomScaleNormal="80" workbookViewId="0">
      <selection activeCell="B8" sqref="B8"/>
    </sheetView>
  </sheetViews>
  <sheetFormatPr defaultColWidth="9" defaultRowHeight="15"/>
  <cols>
    <col min="1" max="1" width="10.5703125" customWidth="1"/>
    <col min="2" max="2" width="49.7109375" customWidth="1"/>
    <col min="3" max="3" width="21.140625" customWidth="1"/>
    <col min="4" max="4" width="19.140625" customWidth="1"/>
    <col min="5" max="5" width="17" customWidth="1"/>
    <col min="6" max="6" width="14.140625" customWidth="1"/>
    <col min="7" max="8" width="15" customWidth="1"/>
    <col min="9" max="9" width="14.28515625" customWidth="1"/>
    <col min="10" max="10" width="18.8554687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8" t="s">
        <v>120</v>
      </c>
    </row>
    <row r="2" spans="1:10">
      <c r="A2" s="159" t="s">
        <v>121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>
      <c r="A3" s="159"/>
      <c r="B3" s="159"/>
      <c r="C3" s="159"/>
      <c r="D3" s="159"/>
      <c r="E3" s="159"/>
      <c r="F3" s="159"/>
      <c r="G3" s="159"/>
      <c r="H3" s="159"/>
      <c r="I3" s="159"/>
      <c r="J3" s="159"/>
    </row>
    <row r="4" spans="1:10">
      <c r="A4" s="1"/>
      <c r="B4" s="2"/>
      <c r="C4" s="1"/>
      <c r="D4" s="1"/>
      <c r="E4" s="1"/>
      <c r="F4" s="1"/>
      <c r="G4" s="1"/>
      <c r="H4" s="1"/>
      <c r="I4" s="1"/>
      <c r="J4" s="1"/>
    </row>
    <row r="5" spans="1:10" ht="16.5" customHeight="1">
      <c r="A5" s="160" t="s">
        <v>122</v>
      </c>
      <c r="B5" s="160" t="s">
        <v>123</v>
      </c>
      <c r="C5" s="160" t="s">
        <v>124</v>
      </c>
      <c r="D5" s="160"/>
      <c r="E5" s="160"/>
      <c r="F5" s="160"/>
      <c r="G5" s="160"/>
      <c r="H5" s="160"/>
      <c r="I5" s="160"/>
      <c r="J5" s="161" t="s">
        <v>125</v>
      </c>
    </row>
    <row r="6" spans="1:10" ht="76.5" customHeight="1">
      <c r="A6" s="160"/>
      <c r="B6" s="160"/>
      <c r="C6" s="160"/>
      <c r="D6" s="3" t="s">
        <v>126</v>
      </c>
      <c r="E6" s="3" t="s">
        <v>127</v>
      </c>
      <c r="F6" s="3" t="s">
        <v>128</v>
      </c>
      <c r="G6" s="3" t="s">
        <v>129</v>
      </c>
      <c r="H6" s="90" t="s">
        <v>131</v>
      </c>
      <c r="I6" s="3" t="s">
        <v>132</v>
      </c>
      <c r="J6" s="162"/>
    </row>
    <row r="7" spans="1:10" ht="24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4">
        <v>6</v>
      </c>
      <c r="G7" s="4">
        <v>7</v>
      </c>
      <c r="H7" s="4">
        <v>8</v>
      </c>
      <c r="I7" s="3">
        <v>9</v>
      </c>
      <c r="J7" s="9">
        <v>10</v>
      </c>
    </row>
    <row r="8" spans="1:10" ht="60.75" customHeight="1">
      <c r="A8" s="3"/>
      <c r="B8" s="5"/>
      <c r="C8" s="6"/>
      <c r="D8" s="7"/>
      <c r="E8" s="7"/>
      <c r="F8" s="7"/>
      <c r="G8" s="7"/>
      <c r="H8" s="7"/>
      <c r="I8" s="6"/>
      <c r="J8" s="6"/>
    </row>
    <row r="9" spans="1:10" ht="49.5" customHeight="1">
      <c r="A9" s="3"/>
      <c r="B9" s="5"/>
      <c r="C9" s="6"/>
      <c r="D9" s="7"/>
      <c r="E9" s="7"/>
      <c r="F9" s="7"/>
      <c r="G9" s="7"/>
      <c r="H9" s="7"/>
      <c r="I9" s="6"/>
      <c r="J9" s="6"/>
    </row>
  </sheetData>
  <mergeCells count="6">
    <mergeCell ref="A2:J3"/>
    <mergeCell ref="D5:I5"/>
    <mergeCell ref="A5:A6"/>
    <mergeCell ref="B5:B6"/>
    <mergeCell ref="C5:C6"/>
    <mergeCell ref="J5:J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Ибрагимова Наталья Витальевна</cp:lastModifiedBy>
  <cp:lastPrinted>2024-12-27T11:30:26Z</cp:lastPrinted>
  <dcterms:created xsi:type="dcterms:W3CDTF">2006-09-16T00:00:00Z</dcterms:created>
  <dcterms:modified xsi:type="dcterms:W3CDTF">2024-12-27T11:30:28Z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CA2B10A1CAC345FABD04A525671C3967_12</vt:lpwstr>
  </property>
  <property fmtid="{D5CDD505-2E9C-101B-9397-08002B2CF9AE}" pid="3" name="KSOProductBuildVer">
    <vt:lpwstr>1049-12.2.0.18165</vt:lpwstr>
  </property>
</Properties>
</file>