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08 Имущество\МП\643-п от 06.09.2024 — копия\"/>
    </mc:Choice>
  </mc:AlternateContent>
  <bookViews>
    <workbookView xWindow="0" yWindow="0" windowWidth="28800" windowHeight="10335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2'!$A$6:$K$174</definedName>
    <definedName name="Z_24583E6D_89B9_498A_976C_5AD203482A74_.wvu.PrintArea" localSheetId="0" hidden="1">'Таблица 2'!$A$1:$J$136</definedName>
    <definedName name="Z_37320934_34E6_4722_8E92_9F77EAB0AB6C_.wvu.PrintArea" localSheetId="0" hidden="1">'Таблица 2'!$A$1:$J$136</definedName>
    <definedName name="Z_469057AC_3DDA_472C_AA7B_B76ECE8A31ED_.wvu.PrintArea" localSheetId="0" hidden="1">'Таблица 2'!$A$1:$J$136</definedName>
    <definedName name="Z_5A8F0DBE_1BD9_41FF_9CF6_686C098930B2_.wvu.PrintArea" localSheetId="0" hidden="1">'Таблица 2'!$A$1:$J$136</definedName>
    <definedName name="Z_5C46AB69_1E93_463E_95D4_983D6B00B8B3_.wvu.PrintArea" localSheetId="0" hidden="1">'Таблица 2'!$A$1:$J$136</definedName>
    <definedName name="Z_5EA8AD4D_8094_4555_8AE0_D79579B47F9D_.wvu.PrintArea" localSheetId="0" hidden="1">'Таблица 2'!$A$1:$J$136</definedName>
    <definedName name="Z_6557DF1B_A1FD_4066_A0B1_7FD2DCF99760_.wvu.PrintArea" localSheetId="0" hidden="1">'Таблица 2'!$A$1:$J$136</definedName>
    <definedName name="Z_C05F6FFF_1269_4C02_9403_BA19A562A00F_.wvu.PrintArea" localSheetId="0" hidden="1">'Таблица 2'!$A$1:$J$136</definedName>
    <definedName name="Z_D846739F_98AA_4162_A91D_7F60BADD3165_.wvu.PrintArea" localSheetId="0" hidden="1">'Таблица 2'!$A$1:$J$136</definedName>
    <definedName name="Z_E7EECBF4_6533_4B1B_A11E_1CAF8171C831_.wvu.PrintArea" localSheetId="0" hidden="1">'Таблица 2'!$A$1:$J$136</definedName>
    <definedName name="Z_F815E10B_333A_4E46_B2BE_60F93FB6C339_.wvu.PrintArea" localSheetId="0" hidden="1">'Таблица 2'!$A$1:$J$136</definedName>
    <definedName name="_xlnm.Print_Area" localSheetId="0">'Таблица 2'!$A$1:$J$174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8" i="1" l="1"/>
  <c r="G166" i="1"/>
  <c r="G165" i="1"/>
  <c r="G164" i="1"/>
  <c r="G112" i="1"/>
  <c r="G114" i="1"/>
  <c r="G113" i="1"/>
  <c r="G101" i="1"/>
  <c r="G115" i="1" l="1"/>
  <c r="G103" i="1"/>
  <c r="G167" i="1" l="1"/>
  <c r="G173" i="1"/>
  <c r="F131" i="1" l="1"/>
  <c r="E104" i="1"/>
  <c r="E103" i="1"/>
  <c r="E102" i="1"/>
  <c r="E101" i="1"/>
  <c r="E100" i="1"/>
  <c r="J99" i="1"/>
  <c r="I99" i="1"/>
  <c r="H99" i="1"/>
  <c r="G99" i="1"/>
  <c r="F99" i="1"/>
  <c r="E99" i="1" l="1"/>
  <c r="E67" i="1"/>
  <c r="H167" i="1" l="1"/>
  <c r="J167" i="1"/>
  <c r="I167" i="1"/>
  <c r="F167" i="1" l="1"/>
  <c r="F135" i="1"/>
  <c r="F115" i="1"/>
  <c r="G161" i="1" l="1"/>
  <c r="J113" i="1"/>
  <c r="J114" i="1"/>
  <c r="J115" i="1"/>
  <c r="J116" i="1"/>
  <c r="J112" i="1"/>
  <c r="I113" i="1"/>
  <c r="I114" i="1"/>
  <c r="I115" i="1"/>
  <c r="I116" i="1"/>
  <c r="I112" i="1"/>
  <c r="H113" i="1"/>
  <c r="H114" i="1"/>
  <c r="H115" i="1"/>
  <c r="H116" i="1"/>
  <c r="H112" i="1"/>
  <c r="G116" i="1"/>
  <c r="E109" i="1"/>
  <c r="F97" i="1" l="1"/>
  <c r="E98" i="1"/>
  <c r="E97" i="1"/>
  <c r="E96" i="1"/>
  <c r="E95" i="1"/>
  <c r="E94" i="1"/>
  <c r="J93" i="1"/>
  <c r="I93" i="1"/>
  <c r="H93" i="1"/>
  <c r="G93" i="1"/>
  <c r="F93" i="1" l="1"/>
  <c r="E93" i="1" s="1"/>
  <c r="G67" i="1"/>
  <c r="G36" i="1"/>
  <c r="G30" i="1"/>
  <c r="G61" i="1" l="1"/>
  <c r="G24" i="1"/>
  <c r="F78" i="1" l="1"/>
  <c r="J67" i="1" l="1"/>
  <c r="F166" i="1" l="1"/>
  <c r="F165" i="1"/>
  <c r="H166" i="1"/>
  <c r="J30" i="1" l="1"/>
  <c r="I24" i="1" l="1"/>
  <c r="H24" i="1"/>
  <c r="F36" i="1" l="1"/>
  <c r="G85" i="1"/>
  <c r="F85" i="1"/>
  <c r="F49" i="1"/>
  <c r="F67" i="1"/>
  <c r="F24" i="1"/>
  <c r="H174" i="1" l="1"/>
  <c r="H172" i="1"/>
  <c r="H171" i="1"/>
  <c r="H170" i="1"/>
  <c r="H168" i="1"/>
  <c r="H160" i="1"/>
  <c r="H165" i="1"/>
  <c r="H159" i="1" s="1"/>
  <c r="H164" i="1"/>
  <c r="H145" i="1"/>
  <c r="H128" i="1"/>
  <c r="H127" i="1"/>
  <c r="H126" i="1"/>
  <c r="H125" i="1"/>
  <c r="H123" i="1"/>
  <c r="H118" i="1" s="1"/>
  <c r="H124" i="1" s="1"/>
  <c r="H105" i="1"/>
  <c r="H87" i="1"/>
  <c r="H85" i="1"/>
  <c r="H81" i="1" s="1"/>
  <c r="H75" i="1"/>
  <c r="H69" i="1"/>
  <c r="H63" i="1"/>
  <c r="H57" i="1"/>
  <c r="H51" i="1"/>
  <c r="H45" i="1"/>
  <c r="H43" i="1"/>
  <c r="H41" i="1"/>
  <c r="H40" i="1"/>
  <c r="H39" i="1"/>
  <c r="H32" i="1"/>
  <c r="H26" i="1"/>
  <c r="H14" i="1"/>
  <c r="H8" i="1"/>
  <c r="H133" i="1" l="1"/>
  <c r="H146" i="1" s="1"/>
  <c r="H134" i="1"/>
  <c r="H147" i="1" s="1"/>
  <c r="H111" i="1"/>
  <c r="H129" i="1"/>
  <c r="H136" i="1" s="1"/>
  <c r="H132" i="1"/>
  <c r="H158" i="1" s="1"/>
  <c r="H163" i="1"/>
  <c r="H42" i="1"/>
  <c r="H135" i="1" s="1"/>
  <c r="H148" i="1" s="1"/>
  <c r="H173" i="1"/>
  <c r="H169" i="1" s="1"/>
  <c r="H20" i="1"/>
  <c r="H176" i="1" l="1"/>
  <c r="H162" i="1"/>
  <c r="H149" i="1"/>
  <c r="H144" i="1"/>
  <c r="H161" i="1"/>
  <c r="H38" i="1"/>
  <c r="H131" i="1" s="1"/>
  <c r="H157" i="1" l="1"/>
  <c r="E110" i="1" l="1"/>
  <c r="E108" i="1"/>
  <c r="E107" i="1"/>
  <c r="E106" i="1"/>
  <c r="J105" i="1"/>
  <c r="I105" i="1"/>
  <c r="G105" i="1"/>
  <c r="F105" i="1"/>
  <c r="E105" i="1" l="1"/>
  <c r="F73" i="1" l="1"/>
  <c r="F173" i="1" l="1"/>
  <c r="I85" i="1" l="1"/>
  <c r="G73" i="1"/>
  <c r="I173" i="1" l="1"/>
  <c r="I69" i="1"/>
  <c r="J69" i="1"/>
  <c r="I20" i="1"/>
  <c r="I174" i="1"/>
  <c r="I172" i="1"/>
  <c r="I171" i="1"/>
  <c r="I170" i="1"/>
  <c r="I168" i="1"/>
  <c r="I161" i="1"/>
  <c r="I166" i="1"/>
  <c r="I165" i="1"/>
  <c r="I159" i="1" s="1"/>
  <c r="I164" i="1"/>
  <c r="I145" i="1"/>
  <c r="I128" i="1"/>
  <c r="I127" i="1"/>
  <c r="I126" i="1"/>
  <c r="I125" i="1"/>
  <c r="I123" i="1"/>
  <c r="I118" i="1" s="1"/>
  <c r="I124" i="1" s="1"/>
  <c r="I87" i="1"/>
  <c r="I81" i="1"/>
  <c r="I75" i="1"/>
  <c r="I63" i="1"/>
  <c r="I57" i="1"/>
  <c r="I51" i="1"/>
  <c r="I45" i="1"/>
  <c r="I43" i="1"/>
  <c r="I42" i="1"/>
  <c r="I41" i="1"/>
  <c r="I134" i="1" s="1"/>
  <c r="I40" i="1"/>
  <c r="I133" i="1" s="1"/>
  <c r="I39" i="1"/>
  <c r="I32" i="1"/>
  <c r="I26" i="1"/>
  <c r="I14" i="1"/>
  <c r="I8" i="1"/>
  <c r="I160" i="1" l="1"/>
  <c r="I135" i="1"/>
  <c r="I148" i="1" s="1"/>
  <c r="I169" i="1"/>
  <c r="I111" i="1"/>
  <c r="I38" i="1"/>
  <c r="I163" i="1"/>
  <c r="I147" i="1"/>
  <c r="I146" i="1"/>
  <c r="I129" i="1"/>
  <c r="I136" i="1" s="1"/>
  <c r="I132" i="1"/>
  <c r="I158" i="1" s="1"/>
  <c r="I176" i="1" l="1"/>
  <c r="I131" i="1"/>
  <c r="I149" i="1"/>
  <c r="I144" i="1" s="1"/>
  <c r="I162" i="1"/>
  <c r="I157" i="1" s="1"/>
  <c r="F168" i="1"/>
  <c r="J168" i="1"/>
  <c r="F172" i="1"/>
  <c r="F160" i="1" s="1"/>
  <c r="G172" i="1"/>
  <c r="J172" i="1"/>
  <c r="F171" i="1"/>
  <c r="F159" i="1" s="1"/>
  <c r="G171" i="1"/>
  <c r="J171" i="1"/>
  <c r="J166" i="1"/>
  <c r="J165" i="1"/>
  <c r="F161" i="1"/>
  <c r="J173" i="1"/>
  <c r="J160" i="1" l="1"/>
  <c r="J159" i="1"/>
  <c r="G160" i="1"/>
  <c r="J161" i="1"/>
  <c r="G159" i="1"/>
  <c r="E52" i="1" l="1"/>
  <c r="E46" i="1"/>
  <c r="F113" i="1"/>
  <c r="F114" i="1"/>
  <c r="F116" i="1"/>
  <c r="F112" i="1"/>
  <c r="E50" i="1"/>
  <c r="E49" i="1"/>
  <c r="J45" i="1"/>
  <c r="G45" i="1"/>
  <c r="F45" i="1"/>
  <c r="F111" i="1" l="1"/>
  <c r="E48" i="1"/>
  <c r="E47" i="1"/>
  <c r="E45" i="1" l="1"/>
  <c r="J145" i="1" l="1"/>
  <c r="G145" i="1"/>
  <c r="F145" i="1"/>
  <c r="E143" i="1"/>
  <c r="E142" i="1"/>
  <c r="E141" i="1"/>
  <c r="E140" i="1"/>
  <c r="E139" i="1"/>
  <c r="E137" i="1"/>
  <c r="E138" i="1" l="1"/>
  <c r="J42" i="1"/>
  <c r="E122" i="1" l="1"/>
  <c r="E53" i="1" l="1"/>
  <c r="E59" i="1"/>
  <c r="G42" i="1"/>
  <c r="G135" i="1" s="1"/>
  <c r="F42" i="1"/>
  <c r="E36" i="1" l="1"/>
  <c r="E114" i="1"/>
  <c r="E60" i="1"/>
  <c r="E113" i="1"/>
  <c r="J128" i="1"/>
  <c r="G128" i="1"/>
  <c r="F128" i="1"/>
  <c r="J127" i="1"/>
  <c r="G127" i="1"/>
  <c r="F127" i="1"/>
  <c r="J126" i="1"/>
  <c r="G126" i="1"/>
  <c r="F126" i="1"/>
  <c r="J125" i="1"/>
  <c r="G125" i="1"/>
  <c r="F125" i="1"/>
  <c r="J123" i="1"/>
  <c r="G123" i="1"/>
  <c r="F123" i="1"/>
  <c r="E121" i="1"/>
  <c r="E120" i="1"/>
  <c r="E119" i="1"/>
  <c r="E150" i="1"/>
  <c r="E152" i="1"/>
  <c r="E153" i="1"/>
  <c r="E154" i="1"/>
  <c r="E155" i="1"/>
  <c r="E156" i="1"/>
  <c r="F164" i="1"/>
  <c r="J164" i="1"/>
  <c r="F170" i="1"/>
  <c r="G170" i="1"/>
  <c r="J170" i="1"/>
  <c r="F174" i="1"/>
  <c r="G174" i="1"/>
  <c r="J174" i="1"/>
  <c r="J43" i="1"/>
  <c r="G43" i="1"/>
  <c r="J41" i="1"/>
  <c r="G41" i="1"/>
  <c r="F41" i="1"/>
  <c r="J40" i="1"/>
  <c r="G40" i="1"/>
  <c r="F40" i="1"/>
  <c r="J39" i="1"/>
  <c r="G39" i="1"/>
  <c r="F39" i="1"/>
  <c r="F129" i="1" l="1"/>
  <c r="F136" i="1" s="1"/>
  <c r="G129" i="1"/>
  <c r="J129" i="1"/>
  <c r="G118" i="1"/>
  <c r="G124" i="1" s="1"/>
  <c r="E125" i="1"/>
  <c r="F118" i="1"/>
  <c r="F124" i="1" s="1"/>
  <c r="E128" i="1"/>
  <c r="E127" i="1"/>
  <c r="E151" i="1"/>
  <c r="J118" i="1"/>
  <c r="J124" i="1" s="1"/>
  <c r="E123" i="1"/>
  <c r="G163" i="1"/>
  <c r="F169" i="1"/>
  <c r="F163" i="1"/>
  <c r="E126" i="1"/>
  <c r="E164" i="1"/>
  <c r="G169" i="1"/>
  <c r="J169" i="1"/>
  <c r="J163" i="1"/>
  <c r="E170" i="1"/>
  <c r="E39" i="1"/>
  <c r="E129" i="1" l="1"/>
  <c r="E118" i="1"/>
  <c r="E124" i="1"/>
  <c r="G176" i="1"/>
  <c r="J176" i="1"/>
  <c r="F176" i="1"/>
  <c r="E161" i="1" l="1"/>
  <c r="E171" i="1" l="1"/>
  <c r="E12" i="1" l="1"/>
  <c r="E116" i="1"/>
  <c r="E174" i="1"/>
  <c r="E165" i="1"/>
  <c r="E168" i="1"/>
  <c r="E43" i="1"/>
  <c r="E68" i="1"/>
  <c r="E55" i="1" l="1"/>
  <c r="E61" i="1"/>
  <c r="E173" i="1" l="1"/>
  <c r="E115" i="1"/>
  <c r="E18" i="1"/>
  <c r="E167" i="1"/>
  <c r="E42" i="1" l="1"/>
  <c r="E169" i="1" l="1"/>
  <c r="E54" i="1"/>
  <c r="E172" i="1" l="1"/>
  <c r="E25" i="1"/>
  <c r="F132" i="1" l="1"/>
  <c r="G132" i="1"/>
  <c r="F81" i="1"/>
  <c r="G81" i="1"/>
  <c r="J81" i="1"/>
  <c r="F87" i="1"/>
  <c r="G87" i="1"/>
  <c r="J87" i="1"/>
  <c r="J75" i="1"/>
  <c r="F75" i="1"/>
  <c r="G75" i="1"/>
  <c r="F69" i="1"/>
  <c r="G69" i="1"/>
  <c r="F63" i="1"/>
  <c r="G63" i="1"/>
  <c r="J63" i="1"/>
  <c r="F57" i="1"/>
  <c r="G57" i="1"/>
  <c r="J57" i="1"/>
  <c r="J51" i="1"/>
  <c r="G51" i="1"/>
  <c r="F51" i="1"/>
  <c r="F32" i="1"/>
  <c r="G32" i="1"/>
  <c r="E32" i="1" s="1"/>
  <c r="J32" i="1"/>
  <c r="F26" i="1"/>
  <c r="G26" i="1"/>
  <c r="J26" i="1"/>
  <c r="F20" i="1"/>
  <c r="G20" i="1"/>
  <c r="J20" i="1"/>
  <c r="J132" i="1" l="1"/>
  <c r="J158" i="1" s="1"/>
  <c r="J111" i="1"/>
  <c r="F134" i="1"/>
  <c r="G133" i="1"/>
  <c r="J136" i="1"/>
  <c r="F133" i="1"/>
  <c r="G136" i="1"/>
  <c r="J134" i="1"/>
  <c r="G134" i="1"/>
  <c r="J133" i="1"/>
  <c r="J135" i="1"/>
  <c r="G158" i="1"/>
  <c r="F158" i="1"/>
  <c r="G38" i="1"/>
  <c r="G111" i="1"/>
  <c r="J38" i="1"/>
  <c r="F38" i="1"/>
  <c r="E9" i="1"/>
  <c r="F8" i="1"/>
  <c r="G8" i="1"/>
  <c r="J8" i="1"/>
  <c r="E111" i="1" l="1"/>
  <c r="G131" i="1"/>
  <c r="F146" i="1"/>
  <c r="E135" i="1"/>
  <c r="F148" i="1"/>
  <c r="G148" i="1"/>
  <c r="G147" i="1"/>
  <c r="G162" i="1"/>
  <c r="G157" i="1" s="1"/>
  <c r="G149" i="1"/>
  <c r="G146" i="1"/>
  <c r="J148" i="1"/>
  <c r="F162" i="1"/>
  <c r="F149" i="1"/>
  <c r="F147" i="1"/>
  <c r="J146" i="1"/>
  <c r="J147" i="1"/>
  <c r="J162" i="1"/>
  <c r="J149" i="1"/>
  <c r="J131" i="1"/>
  <c r="E23" i="1"/>
  <c r="E24" i="1"/>
  <c r="F144" i="1" l="1"/>
  <c r="G144" i="1"/>
  <c r="J157" i="1"/>
  <c r="F157" i="1"/>
  <c r="J144" i="1"/>
  <c r="E149" i="1"/>
  <c r="E148" i="1"/>
  <c r="F14" i="1"/>
  <c r="G14" i="1"/>
  <c r="J14" i="1"/>
  <c r="E91" i="1" l="1"/>
  <c r="E90" i="1"/>
  <c r="E89" i="1"/>
  <c r="E88" i="1"/>
  <c r="E17" i="1"/>
  <c r="E16" i="1"/>
  <c r="E15" i="1"/>
  <c r="E14" i="1" l="1"/>
  <c r="E166" i="1"/>
  <c r="E163" i="1" l="1"/>
  <c r="E176" i="1" s="1"/>
  <c r="E77" i="1" l="1"/>
  <c r="E78" i="1"/>
  <c r="E79" i="1"/>
  <c r="E80" i="1"/>
  <c r="E76" i="1"/>
  <c r="E73" i="1"/>
  <c r="E86" i="1" l="1"/>
  <c r="E85" i="1"/>
  <c r="E84" i="1"/>
  <c r="E83" i="1"/>
  <c r="E82" i="1"/>
  <c r="E74" i="1"/>
  <c r="E72" i="1"/>
  <c r="E71" i="1"/>
  <c r="E70" i="1"/>
  <c r="E66" i="1"/>
  <c r="E65" i="1"/>
  <c r="E64" i="1"/>
  <c r="E27" i="1"/>
  <c r="E31" i="1"/>
  <c r="E62" i="1"/>
  <c r="E58" i="1"/>
  <c r="E56" i="1"/>
  <c r="E33" i="1"/>
  <c r="E37" i="1"/>
  <c r="E35" i="1"/>
  <c r="E34" i="1"/>
  <c r="E28" i="1"/>
  <c r="E29" i="1"/>
  <c r="E22" i="1"/>
  <c r="E21" i="1"/>
  <c r="E10" i="1"/>
  <c r="E11" i="1"/>
  <c r="E13" i="1"/>
  <c r="E132" i="1" l="1"/>
  <c r="E51" i="1"/>
  <c r="E134" i="1"/>
  <c r="E136" i="1"/>
  <c r="E20" i="1"/>
  <c r="E112" i="1"/>
  <c r="E69" i="1"/>
  <c r="E81" i="1"/>
  <c r="E40" i="1"/>
  <c r="E57" i="1"/>
  <c r="E41" i="1"/>
  <c r="E133" i="1" l="1"/>
  <c r="E147" i="1"/>
  <c r="E145" i="1"/>
  <c r="E146" i="1"/>
  <c r="E159" i="1"/>
  <c r="E160" i="1"/>
  <c r="E162" i="1"/>
  <c r="E158" i="1" l="1"/>
  <c r="E144" i="1"/>
  <c r="E8" i="1"/>
  <c r="E26" i="1"/>
  <c r="E30" i="1"/>
  <c r="E63" i="1"/>
  <c r="E75" i="1"/>
  <c r="E157" i="1" l="1"/>
  <c r="E38" i="1"/>
  <c r="E131" i="1" l="1"/>
</calcChain>
</file>

<file path=xl/sharedStrings.xml><?xml version="1.0" encoding="utf-8"?>
<sst xmlns="http://schemas.openxmlformats.org/spreadsheetml/2006/main" count="345" uniqueCount="146">
  <si>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</si>
  <si>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</si>
  <si>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</si>
  <si>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</si>
  <si>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</si>
  <si>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</si>
  <si>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</si>
  <si>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</si>
  <si>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</si>
  <si>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</si>
  <si>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</si>
  <si>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</si>
  <si>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</si>
  <si>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</si>
  <si>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</si>
  <si>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</si>
  <si>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</si>
  <si>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</si>
  <si>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</si>
  <si>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</si>
  <si>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Итого по подпрограмме III</t>
  </si>
  <si>
    <t>Всего по муниципальной программе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</si>
  <si>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</si>
  <si>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</si>
  <si>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</si>
  <si>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</si>
  <si>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</si>
  <si>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</si>
  <si>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</si>
  <si>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</si>
  <si>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</si>
  <si>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2023 г.</t>
  </si>
  <si>
    <t>2024 г.</t>
  </si>
  <si>
    <t>Проведение муниципального земельного контроля (показатель 5)</t>
  </si>
  <si>
    <t>Проведение муниципального жилищного контроля (показатель 5)</t>
  </si>
  <si>
    <t>Ответственный исполнитель / соисполнитель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</si>
  <si>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</si>
  <si>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</si>
  <si>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</si>
  <si>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</si>
  <si>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№ структурного элемента (основного мероприятия)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</si>
  <si>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</si>
  <si>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</si>
  <si>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</si>
  <si>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</si>
  <si>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</si>
  <si>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</si>
  <si>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</si>
  <si>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</si>
  <si>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</si>
  <si>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Подпрограмма I: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</si>
  <si>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</t>
  </si>
  <si>
    <t>"Владение, пользование и распоряжение имуществом, находящимся в муниципальной собственности"</t>
  </si>
  <si>
    <t>"Ликвидация опасности проживания в строениях, приспособленных для проживания"</t>
  </si>
  <si>
    <t>"Снос расселенных многоквартирных домов"</t>
  </si>
  <si>
    <t>"Содержание муниципального жилого фонда"</t>
  </si>
  <si>
    <t>"Возмещение за жилое помещение"</t>
  </si>
  <si>
    <t>"Проведение ремонта муниципального жилого фонда "</t>
  </si>
  <si>
    <t>Ликвидация и утилизация строений</t>
  </si>
  <si>
    <t>"Проведение муниципального контроля"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</si>
  <si>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</si>
  <si>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</si>
  <si>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</si>
  <si>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</si>
  <si>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</si>
  <si>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</si>
  <si>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</si>
  <si>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</si>
  <si>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</si>
  <si>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</si>
  <si>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</si>
  <si>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</si>
  <si>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</si>
  <si>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</si>
  <si>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</si>
  <si>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</si>
  <si>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</si>
  <si>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</si>
  <si>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</si>
  <si>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</si>
  <si>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</si>
  <si>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</si>
  <si>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</si>
  <si>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</si>
  <si>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</si>
  <si>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</si>
  <si>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</si>
  <si>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</si>
  <si>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</si>
  <si>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</si>
  <si>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</si>
  <si>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</si>
  <si>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</si>
  <si>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</si>
  <si>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</si>
  <si>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</si>
  <si>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</si>
  <si>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</si>
  <si>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</si>
  <si>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бюджет  поселения</t>
  </si>
  <si>
    <t>Наименование объекта (инвестиционного проекта)</t>
  </si>
  <si>
    <t>Наименование инвестиционного проекта</t>
  </si>
  <si>
    <t>Основное мероприятие 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 (показатели № 3)</t>
  </si>
  <si>
    <t>Основное мероприятие "Возмещение за жилое помещение" (показатель №7)</t>
  </si>
  <si>
    <t>Основное мероприятие "Проведение ремонта муниципального жилого фонда" (показатель №7)</t>
  </si>
  <si>
    <t>Основное мероприятие "Проведение муниципального контроля"</t>
  </si>
  <si>
    <t>Основное мероприятие "Ликвидация опасности проживания в строениях, приспособленных для проживания"    (показатель № 7)</t>
  </si>
  <si>
    <t>Основное мероприятие "Содержание муниципального жилого фонда" (в поселении)  (показатель № 4,5,6)</t>
  </si>
  <si>
    <t xml:space="preserve">1. На обследование технического состояния общего имущества многоквартирных домов.
2. На выполнение работ по обновлению инженерно - топографического плана.
</t>
  </si>
  <si>
    <t>Основное мероприятие Региональный проект "Обеспечение устойчивого сокращения непригодного для проживания жилищного фонда" (показатель № 7)</t>
  </si>
  <si>
    <t xml:space="preserve">Основное мероприятие "Владение, пользование и распоряжение имуществом, находящимся в муниципальной собственности"
(показатели № 1, 2, 3, 8)
</t>
  </si>
  <si>
    <t>Основное мероприятие Региональный проект "Обеспечение устойчивого сокращения непригодного для проживания жилищного фонда"</t>
  </si>
  <si>
    <t>Цель 1: "Формирование эффективной системы управления муниципальным имуществом муниципального образования городское поселение Пойковский"</t>
  </si>
  <si>
    <t xml:space="preserve">Задача: "Совершенствование системы управления муниципальным имуществом городского поселения Пойковский"
Задача: "Обеспечение условий для выполнения функций, возложенных на органы местного самоуправления поселения"
Задача: "Обеспечение оптимального состава имущества для исполнения полномочий органами местного самоуправления"
</t>
  </si>
  <si>
    <t xml:space="preserve">Цель 2: "Создание достоверного учета и контроля за использованием муниципального имущества муниципального образования городское поселение Пойковский"
</t>
  </si>
  <si>
    <t>Задача: "Исполнение в предусмотренном законом порядке полномочий по решению вопросов местного значения поселений"     
Задача: "Учет и контроль использования имущества муниципального образования городское поселение Пойковский"  
Задача: "Своевременное перечисление средств кассовыми агентами за использование муниципального имущества"
Задача: "Ликвидация строений, признанных самовольными постройками"
Задача: "Содержание муниципального жилищного фонда"
Задача: "Учет и контроль использования муниципального жилищного фонда"</t>
  </si>
  <si>
    <t xml:space="preserve">Цель 3: "Создание комфортных и безопасных условий проживания жителей поселения"
</t>
  </si>
  <si>
    <t xml:space="preserve">Задача: "Обеспечение сохранности жилого фонда"
Задача: "Создание безопасных и благоприятных условий для проживания граждан"    </t>
  </si>
  <si>
    <t>2025 год</t>
  </si>
  <si>
    <t>2025 г.</t>
  </si>
  <si>
    <t>6.</t>
  </si>
  <si>
    <t>"Приобретение жилых помещений с целью улучшения жилищных условий граждан"</t>
  </si>
  <si>
    <t>Приобретение жилых помещений для включения в состав муниципального жилищного фонда.</t>
  </si>
  <si>
    <t>Основное мероприятие "Приобретение жилых помещений с целью улучшения жилищных условий граждан" (показатель №6)</t>
  </si>
  <si>
    <t xml:space="preserve">2027-2030 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</si>
  <si>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</si>
  <si>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</si>
  <si>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2024год</t>
  </si>
  <si>
    <t>2027-2030 гг.</t>
  </si>
  <si>
    <t>2026 г.</t>
  </si>
  <si>
    <t>Остаток стоимости на 01.01.2024</t>
  </si>
  <si>
    <t>Таблица 2</t>
  </si>
  <si>
    <t>7.</t>
  </si>
  <si>
    <t>Основное мероприятие "Снос расселенных многоквартирных
 домов" (показатель №7)</t>
  </si>
  <si>
    <t xml:space="preserve">Предоставление субсидии для улучшения жилищных условий. </t>
  </si>
  <si>
    <t>На мероприятия по ремонту жилого фонда.</t>
  </si>
  <si>
    <t>На мероприятия по выплате  выкупной стоимости.</t>
  </si>
  <si>
    <t xml:space="preserve">На мероприятия по заключениям договоров на оказания услуг расчетно - кассового обслуживания, оплата теплоснабжения и содержания незаселенного жилого фонда.
</t>
  </si>
  <si>
    <t>На мероприятия по сносу МКД.</t>
  </si>
  <si>
    <t xml:space="preserve">Оценка имущества, обследование жилых и нежилых помещений, зданий, строений, домов, оформление полисов ОСАГО. 
</t>
  </si>
  <si>
    <t xml:space="preserve">Оказание услуг по подготовке актов обследования жилых зданий в целях предоставления в орган кадастрового учета о снятии с государственного кадастрового учета.
</t>
  </si>
  <si>
    <t>Основное мероприятие "Переселение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найма" (показатель № 9)</t>
  </si>
  <si>
    <t>8.</t>
  </si>
  <si>
    <t>Основное мероприятие "Ликвидация объектов, утративших технологическую необходимость или пришедших в ветхое состояние, объектов инженерной инфраструктуры, хозяйственных построек, незаконных (самовольных) строений" (показатель № 7)</t>
  </si>
  <si>
    <t xml:space="preserve"> "Переселение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найма" </t>
  </si>
  <si>
    <t xml:space="preserve"> "Ликвидация объектов, утративших технологическую необходимость или пришедших в ветхое состояние, объектов инженерной инфраструктуры, хозяйственных построек, незаконных (самовольных) строений"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</si>
</sst>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  <numFmt numFmtId="172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7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226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7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171" fontId="3" fillId="0" borderId="0" xfId="2" applyNumberFormat="1" applyFont="1" applyFill="1" applyAlignment="1">
      <alignment vertical="top"/>
    </xf>
    <xf numFmtId="168" fontId="3" fillId="2" borderId="0" xfId="0" applyNumberFormat="1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right" vertical="top"/>
    </xf>
    <xf numFmtId="166" fontId="9" fillId="0" borderId="1" xfId="0" applyNumberFormat="1" applyFont="1" applyFill="1" applyBorder="1" applyAlignment="1">
      <alignment horizontal="right" vertical="top"/>
    </xf>
    <xf numFmtId="166" fontId="9" fillId="2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166" fontId="8" fillId="0" borderId="1" xfId="1" applyNumberFormat="1" applyFont="1" applyFill="1" applyBorder="1" applyAlignment="1">
      <alignment horizontal="right" vertical="top"/>
    </xf>
    <xf numFmtId="166" fontId="8" fillId="0" borderId="1" xfId="0" applyNumberFormat="1" applyFont="1" applyFill="1" applyBorder="1" applyAlignment="1">
      <alignment horizontal="right" vertical="top"/>
    </xf>
    <xf numFmtId="165" fontId="9" fillId="0" borderId="1" xfId="0" applyNumberFormat="1" applyFont="1" applyFill="1" applyBorder="1" applyAlignment="1">
      <alignment horizontal="center" vertical="top"/>
    </xf>
    <xf numFmtId="166" fontId="9" fillId="0" borderId="1" xfId="0" applyNumberFormat="1" applyFont="1" applyFill="1" applyBorder="1" applyAlignment="1">
      <alignment vertical="top"/>
    </xf>
    <xf numFmtId="166" fontId="9" fillId="2" borderId="1" xfId="0" applyNumberFormat="1" applyFont="1" applyFill="1" applyBorder="1" applyAlignment="1">
      <alignment vertical="top"/>
    </xf>
    <xf numFmtId="166" fontId="8" fillId="0" borderId="1" xfId="0" applyNumberFormat="1" applyFont="1" applyFill="1" applyBorder="1" applyAlignment="1">
      <alignment vertical="top"/>
    </xf>
    <xf numFmtId="166" fontId="8" fillId="0" borderId="1" xfId="1" applyNumberFormat="1" applyFont="1" applyFill="1" applyBorder="1" applyAlignment="1">
      <alignment vertical="top"/>
    </xf>
    <xf numFmtId="166" fontId="9" fillId="2" borderId="1" xfId="1" applyNumberFormat="1" applyFont="1" applyFill="1" applyBorder="1" applyAlignment="1">
      <alignment vertical="top"/>
    </xf>
    <xf numFmtId="0" fontId="9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166" fontId="9" fillId="0" borderId="1" xfId="0" applyNumberFormat="1" applyFont="1" applyFill="1" applyBorder="1" applyAlignment="1">
      <alignment horizontal="left" vertical="top" wrapText="1"/>
    </xf>
    <xf numFmtId="169" fontId="9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center" wrapText="1"/>
    </xf>
    <xf numFmtId="170" fontId="3" fillId="3" borderId="0" xfId="0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170" fontId="6" fillId="3" borderId="0" xfId="0" applyNumberFormat="1" applyFont="1" applyFill="1" applyBorder="1" applyAlignment="1">
      <alignment vertical="top"/>
    </xf>
    <xf numFmtId="170" fontId="6" fillId="3" borderId="0" xfId="0" applyNumberFormat="1" applyFont="1" applyFill="1" applyAlignment="1">
      <alignment vertical="top"/>
    </xf>
    <xf numFmtId="0" fontId="6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170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170" fontId="6" fillId="4" borderId="0" xfId="0" applyNumberFormat="1" applyFont="1" applyFill="1" applyAlignment="1">
      <alignment vertical="top"/>
    </xf>
    <xf numFmtId="0" fontId="6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170" fontId="4" fillId="4" borderId="0" xfId="0" applyNumberFormat="1" applyFont="1" applyFill="1" applyAlignment="1">
      <alignment vertical="top"/>
    </xf>
    <xf numFmtId="170" fontId="3" fillId="4" borderId="0" xfId="0" applyNumberFormat="1" applyFont="1" applyFill="1" applyAlignment="1">
      <alignment vertical="top"/>
    </xf>
    <xf numFmtId="0" fontId="3" fillId="4" borderId="0" xfId="0" applyFont="1" applyFill="1" applyAlignment="1">
      <alignment vertical="top"/>
    </xf>
    <xf numFmtId="168" fontId="4" fillId="4" borderId="0" xfId="0" applyNumberFormat="1" applyFont="1" applyFill="1" applyAlignment="1">
      <alignment vertical="top"/>
    </xf>
    <xf numFmtId="0" fontId="4" fillId="4" borderId="0" xfId="0" applyNumberFormat="1" applyFont="1" applyFill="1" applyAlignment="1">
      <alignment vertical="top"/>
    </xf>
    <xf numFmtId="170" fontId="3" fillId="5" borderId="0" xfId="0" applyNumberFormat="1" applyFont="1" applyFill="1" applyAlignment="1">
      <alignment vertical="top"/>
    </xf>
    <xf numFmtId="0" fontId="3" fillId="5" borderId="0" xfId="0" applyFont="1" applyFill="1" applyAlignment="1">
      <alignment vertical="top"/>
    </xf>
    <xf numFmtId="0" fontId="9" fillId="5" borderId="1" xfId="0" applyFont="1" applyFill="1" applyBorder="1" applyAlignment="1">
      <alignment vertical="top" wrapText="1"/>
    </xf>
    <xf numFmtId="166" fontId="9" fillId="5" borderId="1" xfId="0" applyNumberFormat="1" applyFont="1" applyFill="1" applyBorder="1" applyAlignment="1">
      <alignment vertical="top"/>
    </xf>
    <xf numFmtId="170" fontId="6" fillId="5" borderId="0" xfId="0" applyNumberFormat="1" applyFont="1" applyFill="1" applyBorder="1" applyAlignment="1">
      <alignment vertical="top"/>
    </xf>
    <xf numFmtId="170" fontId="6" fillId="5" borderId="0" xfId="0" applyNumberFormat="1" applyFont="1" applyFill="1" applyAlignment="1">
      <alignment vertical="top"/>
    </xf>
    <xf numFmtId="0" fontId="6" fillId="5" borderId="0" xfId="0" applyFont="1" applyFill="1" applyAlignment="1">
      <alignment vertical="top"/>
    </xf>
    <xf numFmtId="0" fontId="4" fillId="5" borderId="0" xfId="0" applyFont="1" applyFill="1" applyAlignment="1">
      <alignment vertical="top"/>
    </xf>
    <xf numFmtId="170" fontId="5" fillId="5" borderId="0" xfId="0" applyNumberFormat="1" applyFont="1" applyFill="1" applyAlignment="1">
      <alignment vertical="top"/>
    </xf>
    <xf numFmtId="0" fontId="5" fillId="5" borderId="0" xfId="0" applyFont="1" applyFill="1" applyAlignment="1">
      <alignment vertical="top"/>
    </xf>
    <xf numFmtId="166" fontId="9" fillId="5" borderId="1" xfId="0" applyNumberFormat="1" applyFont="1" applyFill="1" applyBorder="1" applyAlignment="1">
      <alignment horizontal="right" vertical="top"/>
    </xf>
    <xf numFmtId="0" fontId="9" fillId="6" borderId="1" xfId="0" applyFont="1" applyFill="1" applyBorder="1" applyAlignment="1">
      <alignment vertical="top" wrapText="1"/>
    </xf>
    <xf numFmtId="166" fontId="9" fillId="6" borderId="1" xfId="0" applyNumberFormat="1" applyFont="1" applyFill="1" applyBorder="1" applyAlignment="1">
      <alignment vertical="top"/>
    </xf>
    <xf numFmtId="166" fontId="9" fillId="6" borderId="1" xfId="0" applyNumberFormat="1" applyFont="1" applyFill="1" applyBorder="1" applyAlignment="1">
      <alignment horizontal="right" vertical="top"/>
    </xf>
    <xf numFmtId="171" fontId="4" fillId="6" borderId="0" xfId="2" applyNumberFormat="1" applyFont="1" applyFill="1" applyAlignment="1">
      <alignment vertical="top"/>
    </xf>
    <xf numFmtId="170" fontId="4" fillId="6" borderId="0" xfId="0" applyNumberFormat="1" applyFont="1" applyFill="1" applyAlignment="1">
      <alignment vertical="top"/>
    </xf>
    <xf numFmtId="0" fontId="4" fillId="6" borderId="0" xfId="0" applyFont="1" applyFill="1" applyAlignment="1">
      <alignment vertical="top"/>
    </xf>
    <xf numFmtId="171" fontId="3" fillId="6" borderId="0" xfId="2" applyNumberFormat="1" applyFont="1" applyFill="1" applyAlignment="1">
      <alignment vertical="top"/>
    </xf>
    <xf numFmtId="170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6" fontId="9" fillId="6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165" fontId="9" fillId="5" borderId="1" xfId="0" applyNumberFormat="1" applyFont="1" applyFill="1" applyBorder="1" applyAlignment="1">
      <alignment horizontal="right" vertical="top"/>
    </xf>
    <xf numFmtId="0" fontId="0" fillId="0" borderId="0" xfId="0"/>
    <xf numFmtId="0" fontId="1" fillId="0" borderId="0" xfId="3"/>
    <xf numFmtId="0" fontId="12" fillId="0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center" wrapText="1"/>
    </xf>
    <xf numFmtId="0" fontId="12" fillId="0" borderId="0" xfId="3" applyFont="1" applyFill="1" applyAlignment="1">
      <alignment horizontal="right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172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1" fontId="12" fillId="0" borderId="12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1" fontId="12" fillId="0" borderId="1" xfId="3" applyNumberFormat="1" applyFont="1" applyBorder="1" applyAlignment="1">
      <alignment horizontal="center" vertical="center" wrapText="1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8" fillId="0" borderId="1" xfId="3" applyFont="1" applyBorder="1" applyAlignment="1">
      <alignment horizontal="left" vertical="top" wrapText="1"/>
    </xf>
    <xf numFmtId="0" fontId="13" fillId="0" borderId="1" xfId="3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9" fontId="12" fillId="0" borderId="1" xfId="3" applyNumberFormat="1" applyFont="1" applyBorder="1" applyAlignment="1">
      <alignment horizontal="center" vertical="center" wrapText="1"/>
    </xf>
    <xf numFmtId="9" fontId="12" fillId="0" borderId="12" xfId="3" applyNumberFormat="1" applyFont="1" applyBorder="1" applyAlignment="1">
      <alignment horizontal="center" vertical="center" wrapText="1"/>
    </xf>
    <xf numFmtId="0" fontId="10" fillId="0" borderId="0" xfId="3" applyFont="1"/>
    <xf numFmtId="0" fontId="19" fillId="0" borderId="0" xfId="3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right" vertical="top"/>
    </xf>
    <xf numFmtId="0" fontId="13" fillId="0" borderId="1" xfId="3" applyFont="1" applyBorder="1" applyAlignment="1">
      <alignment horizontal="center" vertical="center" wrapText="1"/>
    </xf>
    <xf numFmtId="2" fontId="11" fillId="0" borderId="15" xfId="3" applyNumberFormat="1" applyFont="1" applyFill="1" applyBorder="1" applyAlignment="1">
      <alignment horizontal="center" vertical="center" wrapText="1"/>
    </xf>
    <xf numFmtId="0" fontId="12" fillId="0" borderId="14" xfId="3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vertical="top"/>
    </xf>
    <xf numFmtId="166" fontId="8" fillId="2" borderId="1" xfId="1" applyNumberFormat="1" applyFont="1" applyFill="1" applyBorder="1" applyAlignment="1">
      <alignment vertical="top"/>
    </xf>
    <xf numFmtId="166" fontId="8" fillId="2" borderId="1" xfId="0" applyNumberFormat="1" applyFont="1" applyFill="1" applyBorder="1" applyAlignment="1">
      <alignment vertical="top"/>
    </xf>
    <xf numFmtId="170" fontId="4" fillId="5" borderId="0" xfId="0" applyNumberFormat="1" applyFont="1" applyFill="1" applyAlignment="1">
      <alignment vertical="top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49" fontId="9" fillId="4" borderId="1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20" fillId="0" borderId="0" xfId="3" applyFont="1" applyFill="1" applyAlignment="1">
      <alignment horizontal="center"/>
    </xf>
    <xf numFmtId="0" fontId="12" fillId="0" borderId="12" xfId="3" applyFont="1" applyFill="1" applyBorder="1" applyAlignment="1">
      <alignment horizontal="center" vertical="top" wrapText="1"/>
    </xf>
    <xf numFmtId="0" fontId="12" fillId="0" borderId="13" xfId="3" applyFont="1" applyFill="1" applyBorder="1" applyAlignment="1">
      <alignment horizontal="center" vertical="top" wrapText="1"/>
    </xf>
    <xf numFmtId="0" fontId="12" fillId="0" borderId="14" xfId="3" applyFont="1" applyFill="1" applyBorder="1" applyAlignment="1">
      <alignment horizontal="center" vertical="top" wrapText="1"/>
    </xf>
    <xf numFmtId="0" fontId="12" fillId="0" borderId="1" xfId="3" applyFont="1" applyFill="1" applyBorder="1" applyAlignment="1">
      <alignment horizontal="center" wrapText="1"/>
    </xf>
    <xf numFmtId="0" fontId="12" fillId="0" borderId="12" xfId="3" applyFont="1" applyFill="1" applyBorder="1" applyAlignment="1">
      <alignment horizontal="center" wrapText="1"/>
    </xf>
    <xf numFmtId="0" fontId="12" fillId="0" borderId="13" xfId="3" applyFont="1" applyFill="1" applyBorder="1" applyAlignment="1">
      <alignment horizontal="center" wrapText="1"/>
    </xf>
    <xf numFmtId="0" fontId="12" fillId="0" borderId="14" xfId="3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center" vertical="top" wrapText="1"/>
    </xf>
    <xf numFmtId="0" fontId="11" fillId="0" borderId="0" xfId="3" applyFont="1" applyAlignment="1">
      <alignment horizontal="right"/>
    </xf>
    <xf numFmtId="0" fontId="15" fillId="0" borderId="0" xfId="3" applyFont="1" applyAlignment="1">
      <alignment horizontal="center"/>
    </xf>
    <xf numFmtId="0" fontId="15" fillId="0" borderId="0" xfId="3" applyFont="1" applyAlignment="1">
      <alignment horizontal="center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2" fontId="11" fillId="0" borderId="15" xfId="3" applyNumberFormat="1" applyFont="1" applyBorder="1" applyAlignment="1">
      <alignment horizontal="center" vertical="center" wrapText="1"/>
    </xf>
    <xf numFmtId="2" fontId="11" fillId="0" borderId="11" xfId="3" applyNumberFormat="1" applyFont="1" applyBorder="1" applyAlignment="1">
      <alignment horizontal="center" vertical="center" wrapText="1"/>
    </xf>
    <xf numFmtId="2" fontId="11" fillId="0" borderId="1" xfId="3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center" wrapText="1"/>
    </xf>
    <xf numFmtId="0" fontId="14" fillId="0" borderId="0" xfId="3" applyFont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6" xfId="5"/>
    <cellStyle name="Финансовый" xfId="2" builtinId="3"/>
    <cellStyle name="Финансовый 2" xfId="4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6"/>
  <sheetViews>
    <sheetView tabSelected="1" view="pageBreakPreview" zoomScale="68" zoomScaleNormal="70" zoomScaleSheetLayoutView="68" workbookViewId="0">
      <pane xSplit="4" ySplit="5" topLeftCell="E141" activePane="bottomRight" state="frozen"/>
      <selection pane="topRight" activeCell="E1" sqref="E1"/>
      <selection pane="bottomLeft" activeCell="A6" sqref="A6"/>
      <selection pane="bottomRight" activeCell="G168" sqref="G168"/>
    </sheetView>
  </sheetViews>
  <sheetFormatPr defaultColWidth="9.140625" defaultRowHeight="16.5" outlineLevelRow="1" x14ac:dyDescent="0.25"/>
  <cols>
    <col min="1" max="1" width="16.42578125" style="1" customWidth="1"/>
    <col min="2" max="2" width="41.140625" style="2" customWidth="1"/>
    <col min="3" max="3" width="35.28515625" style="3" customWidth="1"/>
    <col min="4" max="4" width="31.140625" style="2" customWidth="1"/>
    <col min="5" max="5" width="26.28515625" style="2" customWidth="1"/>
    <col min="6" max="6" width="22.7109375" style="2" customWidth="1"/>
    <col min="7" max="7" width="21" style="2" bestFit="1" customWidth="1"/>
    <col min="8" max="10" width="22.5703125" style="2" customWidth="1"/>
    <col min="11" max="11" width="23.85546875" style="6" customWidth="1"/>
    <col min="12" max="12" width="16.42578125" style="6" bestFit="1" customWidth="1"/>
    <col min="13" max="13" width="19.5703125" style="2" bestFit="1" customWidth="1"/>
    <col min="14" max="16384" width="9.140625" style="2"/>
  </cols>
  <sheetData>
    <row r="1" spans="1:13" x14ac:dyDescent="0.25">
      <c r="A1" s="15"/>
      <c r="B1" s="16"/>
      <c r="C1" s="17"/>
      <c r="D1" s="16"/>
      <c r="E1" s="16"/>
      <c r="F1" s="150" t="s">
        <v>131</v>
      </c>
      <c r="G1" s="150"/>
      <c r="H1" s="150"/>
      <c r="I1" s="150"/>
      <c r="J1" s="150"/>
    </row>
    <row r="2" spans="1:13" ht="25.5" customHeigh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3" ht="16.5" customHeight="1" x14ac:dyDescent="0.25">
      <c r="A3" s="152" t="s">
        <v>40</v>
      </c>
      <c r="B3" s="153" t="s">
        <v>1</v>
      </c>
      <c r="C3" s="153" t="s">
        <v>35</v>
      </c>
      <c r="D3" s="153" t="s">
        <v>2</v>
      </c>
      <c r="E3" s="153" t="s">
        <v>3</v>
      </c>
      <c r="F3" s="153"/>
      <c r="G3" s="153"/>
      <c r="H3" s="153"/>
      <c r="I3" s="153"/>
      <c r="J3" s="153"/>
    </row>
    <row r="4" spans="1:13" x14ac:dyDescent="0.25">
      <c r="A4" s="152"/>
      <c r="B4" s="153"/>
      <c r="C4" s="153"/>
      <c r="D4" s="153"/>
      <c r="E4" s="153" t="s">
        <v>4</v>
      </c>
      <c r="F4" s="153"/>
      <c r="G4" s="153"/>
      <c r="H4" s="153"/>
      <c r="I4" s="153"/>
      <c r="J4" s="153"/>
    </row>
    <row r="5" spans="1:13" ht="96.75" customHeight="1" x14ac:dyDescent="0.25">
      <c r="A5" s="152"/>
      <c r="B5" s="153"/>
      <c r="C5" s="153"/>
      <c r="D5" s="153"/>
      <c r="E5" s="153"/>
      <c r="F5" s="40">
        <v>2023</v>
      </c>
      <c r="G5" s="40">
        <v>2024</v>
      </c>
      <c r="H5" s="141">
        <v>2025</v>
      </c>
      <c r="I5" s="136">
        <v>2026</v>
      </c>
      <c r="J5" s="40" t="s">
        <v>124</v>
      </c>
    </row>
    <row r="6" spans="1:13" x14ac:dyDescent="0.25">
      <c r="A6" s="18">
        <v>1</v>
      </c>
      <c r="B6" s="19">
        <v>2</v>
      </c>
      <c r="C6" s="19">
        <v>3</v>
      </c>
      <c r="D6" s="18">
        <v>4</v>
      </c>
      <c r="E6" s="19">
        <v>5</v>
      </c>
      <c r="F6" s="18" t="s">
        <v>28</v>
      </c>
      <c r="G6" s="19">
        <v>7</v>
      </c>
      <c r="H6" s="19">
        <v>8</v>
      </c>
      <c r="I6" s="19">
        <v>9</v>
      </c>
      <c r="J6" s="19">
        <v>10</v>
      </c>
    </row>
    <row r="7" spans="1:13" s="42" customFormat="1" ht="15" customHeight="1" x14ac:dyDescent="0.25">
      <c r="A7" s="154" t="s">
        <v>37</v>
      </c>
      <c r="B7" s="155"/>
      <c r="C7" s="155"/>
      <c r="D7" s="155"/>
      <c r="E7" s="155"/>
      <c r="F7" s="155"/>
      <c r="G7" s="155"/>
      <c r="H7" s="155"/>
      <c r="I7" s="155"/>
      <c r="J7" s="155"/>
      <c r="K7" s="41"/>
      <c r="L7" s="41"/>
    </row>
    <row r="8" spans="1:13" ht="3" hidden="1" customHeight="1" outlineLevel="1" x14ac:dyDescent="0.25">
      <c r="A8" s="146" t="s">
        <v>6</v>
      </c>
      <c r="B8" s="148" t="s">
        <v>7</v>
      </c>
      <c r="C8" s="148" t="s">
        <v>23</v>
      </c>
      <c r="D8" s="20" t="s">
        <v>8</v>
      </c>
      <c r="E8" s="21" t="e">
        <f>#REF!+#REF!+#REF!+#REF!</f>
        <v>#REF!</v>
      </c>
      <c r="F8" s="22">
        <f t="shared" ref="F8:J8" si="0">SUM(F9:F13)</f>
        <v>0</v>
      </c>
      <c r="G8" s="22">
        <f t="shared" si="0"/>
        <v>0</v>
      </c>
      <c r="H8" s="22">
        <f t="shared" ref="H8:I8" si="1">SUM(H9:H13)</f>
        <v>0</v>
      </c>
      <c r="I8" s="22">
        <f t="shared" si="1"/>
        <v>0</v>
      </c>
      <c r="J8" s="22">
        <f t="shared" si="0"/>
        <v>0</v>
      </c>
    </row>
    <row r="9" spans="1:13" ht="3" hidden="1" customHeight="1" outlineLevel="1" x14ac:dyDescent="0.25">
      <c r="A9" s="146"/>
      <c r="B9" s="148"/>
      <c r="C9" s="148"/>
      <c r="D9" s="24" t="s">
        <v>22</v>
      </c>
      <c r="E9" s="22">
        <f>SUM(F9:J9)</f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</row>
    <row r="10" spans="1:13" ht="33" hidden="1" outlineLevel="1" x14ac:dyDescent="0.25">
      <c r="A10" s="146"/>
      <c r="B10" s="148"/>
      <c r="C10" s="148"/>
      <c r="D10" s="24" t="s">
        <v>9</v>
      </c>
      <c r="E10" s="22">
        <f>SUM(F10:J10)</f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8"/>
      <c r="L10" s="8"/>
      <c r="M10" s="9"/>
    </row>
    <row r="11" spans="1:13" hidden="1" outlineLevel="1" x14ac:dyDescent="0.25">
      <c r="A11" s="146"/>
      <c r="B11" s="148"/>
      <c r="C11" s="148"/>
      <c r="D11" s="24" t="s">
        <v>10</v>
      </c>
      <c r="E11" s="22">
        <f>SUM(F11:J11)</f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8"/>
      <c r="L11" s="8"/>
      <c r="M11" s="9"/>
    </row>
    <row r="12" spans="1:13" ht="33" hidden="1" outlineLevel="1" x14ac:dyDescent="0.25">
      <c r="A12" s="146"/>
      <c r="B12" s="148"/>
      <c r="C12" s="148"/>
      <c r="D12" s="24" t="s">
        <v>11</v>
      </c>
      <c r="E12" s="21">
        <f>SUM(F12:J12)</f>
        <v>0</v>
      </c>
      <c r="F12" s="26"/>
      <c r="G12" s="26"/>
      <c r="H12" s="26"/>
      <c r="I12" s="26"/>
      <c r="J12" s="26"/>
      <c r="K12" s="8"/>
      <c r="L12" s="8"/>
      <c r="M12" s="9"/>
    </row>
    <row r="13" spans="1:13" hidden="1" outlineLevel="1" x14ac:dyDescent="0.25">
      <c r="A13" s="146"/>
      <c r="B13" s="148"/>
      <c r="C13" s="148"/>
      <c r="D13" s="24" t="s">
        <v>12</v>
      </c>
      <c r="E13" s="21">
        <f>SUM(F13:J13)</f>
        <v>0</v>
      </c>
      <c r="F13" s="26"/>
      <c r="G13" s="26"/>
      <c r="H13" s="26"/>
      <c r="I13" s="26"/>
      <c r="J13" s="26"/>
      <c r="K13" s="8"/>
      <c r="L13" s="8"/>
      <c r="M13" s="9"/>
    </row>
    <row r="14" spans="1:13" hidden="1" outlineLevel="1" x14ac:dyDescent="0.25">
      <c r="A14" s="146" t="s">
        <v>29</v>
      </c>
      <c r="B14" s="148" t="s">
        <v>33</v>
      </c>
      <c r="C14" s="148" t="s">
        <v>23</v>
      </c>
      <c r="D14" s="20" t="s">
        <v>8</v>
      </c>
      <c r="E14" s="21" t="e">
        <f>#REF!+#REF!+#REF!+#REF!</f>
        <v>#REF!</v>
      </c>
      <c r="F14" s="22">
        <f t="shared" ref="F14:J14" si="2">SUM(F15:F19)</f>
        <v>0</v>
      </c>
      <c r="G14" s="22">
        <f t="shared" si="2"/>
        <v>0</v>
      </c>
      <c r="H14" s="22">
        <f t="shared" ref="H14:I14" si="3">SUM(H15:H19)</f>
        <v>0</v>
      </c>
      <c r="I14" s="22">
        <f t="shared" si="3"/>
        <v>0</v>
      </c>
      <c r="J14" s="22">
        <f t="shared" si="2"/>
        <v>0</v>
      </c>
    </row>
    <row r="15" spans="1:13" hidden="1" outlineLevel="1" x14ac:dyDescent="0.25">
      <c r="A15" s="146"/>
      <c r="B15" s="148"/>
      <c r="C15" s="148"/>
      <c r="D15" s="24" t="s">
        <v>22</v>
      </c>
      <c r="E15" s="22">
        <f>SUM(F15:J15)</f>
        <v>0</v>
      </c>
      <c r="F15" s="22"/>
      <c r="G15" s="22"/>
      <c r="H15" s="22"/>
      <c r="I15" s="22"/>
      <c r="J15" s="22"/>
    </row>
    <row r="16" spans="1:13" ht="33" hidden="1" outlineLevel="1" x14ac:dyDescent="0.25">
      <c r="A16" s="146"/>
      <c r="B16" s="148"/>
      <c r="C16" s="148"/>
      <c r="D16" s="24" t="s">
        <v>9</v>
      </c>
      <c r="E16" s="22">
        <f>SUM(F16:J16)</f>
        <v>0</v>
      </c>
      <c r="F16" s="25"/>
      <c r="G16" s="25"/>
      <c r="H16" s="25"/>
      <c r="I16" s="25"/>
      <c r="J16" s="25"/>
      <c r="K16" s="8"/>
      <c r="L16" s="8"/>
      <c r="M16" s="9"/>
    </row>
    <row r="17" spans="1:13" hidden="1" outlineLevel="1" x14ac:dyDescent="0.25">
      <c r="A17" s="146"/>
      <c r="B17" s="148"/>
      <c r="C17" s="148"/>
      <c r="D17" s="24" t="s">
        <v>10</v>
      </c>
      <c r="E17" s="22">
        <f>SUM(F17:J17)</f>
        <v>0</v>
      </c>
      <c r="F17" s="26"/>
      <c r="G17" s="26"/>
      <c r="H17" s="26"/>
      <c r="I17" s="26"/>
      <c r="J17" s="26"/>
      <c r="K17" s="8"/>
      <c r="L17" s="8"/>
      <c r="M17" s="9"/>
    </row>
    <row r="18" spans="1:13" ht="33" hidden="1" outlineLevel="1" x14ac:dyDescent="0.25">
      <c r="A18" s="146"/>
      <c r="B18" s="148"/>
      <c r="C18" s="148"/>
      <c r="D18" s="24" t="s">
        <v>11</v>
      </c>
      <c r="E18" s="21">
        <f>SUM(F18:J18)</f>
        <v>0</v>
      </c>
      <c r="F18" s="26"/>
      <c r="G18" s="26"/>
      <c r="H18" s="26"/>
      <c r="I18" s="26"/>
      <c r="J18" s="26"/>
      <c r="K18" s="8"/>
      <c r="L18" s="8"/>
      <c r="M18" s="9"/>
    </row>
    <row r="19" spans="1:13" hidden="1" outlineLevel="1" x14ac:dyDescent="0.25">
      <c r="A19" s="146"/>
      <c r="B19" s="148"/>
      <c r="C19" s="148"/>
      <c r="D19" s="24" t="s">
        <v>12</v>
      </c>
      <c r="E19" s="27" t="s">
        <v>27</v>
      </c>
      <c r="F19" s="25"/>
      <c r="G19" s="25"/>
      <c r="H19" s="25"/>
      <c r="I19" s="25"/>
      <c r="J19" s="25"/>
      <c r="K19" s="8"/>
      <c r="L19" s="8"/>
      <c r="M19" s="9"/>
    </row>
    <row r="20" spans="1:13" outlineLevel="1" x14ac:dyDescent="0.25">
      <c r="A20" s="146" t="s">
        <v>6</v>
      </c>
      <c r="B20" s="148" t="s">
        <v>102</v>
      </c>
      <c r="C20" s="148" t="s">
        <v>23</v>
      </c>
      <c r="D20" s="20" t="s">
        <v>8</v>
      </c>
      <c r="E20" s="28">
        <f t="shared" ref="E20:E31" si="4">SUM(F20:J20)</f>
        <v>784.5</v>
      </c>
      <c r="F20" s="28">
        <f t="shared" ref="F20:J20" si="5">SUM(F21:F25)</f>
        <v>262.5</v>
      </c>
      <c r="G20" s="28">
        <f t="shared" si="5"/>
        <v>252</v>
      </c>
      <c r="H20" s="28">
        <f t="shared" ref="H20:I20" si="6">SUM(H21:H25)</f>
        <v>135</v>
      </c>
      <c r="I20" s="28">
        <f t="shared" si="6"/>
        <v>135</v>
      </c>
      <c r="J20" s="28">
        <f t="shared" si="5"/>
        <v>0</v>
      </c>
      <c r="K20" s="8"/>
      <c r="L20" s="8"/>
      <c r="M20" s="9"/>
    </row>
    <row r="21" spans="1:13" outlineLevel="1" x14ac:dyDescent="0.25">
      <c r="A21" s="146"/>
      <c r="B21" s="148"/>
      <c r="C21" s="148"/>
      <c r="D21" s="24" t="s">
        <v>22</v>
      </c>
      <c r="E21" s="30">
        <f t="shared" si="4"/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8"/>
      <c r="L21" s="8"/>
      <c r="M21" s="9"/>
    </row>
    <row r="22" spans="1:13" ht="33" outlineLevel="1" x14ac:dyDescent="0.25">
      <c r="A22" s="146"/>
      <c r="B22" s="148"/>
      <c r="C22" s="148"/>
      <c r="D22" s="24" t="s">
        <v>9</v>
      </c>
      <c r="E22" s="30">
        <f t="shared" si="4"/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8"/>
      <c r="L22" s="8"/>
      <c r="M22" s="9"/>
    </row>
    <row r="23" spans="1:13" outlineLevel="1" x14ac:dyDescent="0.25">
      <c r="A23" s="146"/>
      <c r="B23" s="148"/>
      <c r="C23" s="148"/>
      <c r="D23" s="24" t="s">
        <v>10</v>
      </c>
      <c r="E23" s="30">
        <f t="shared" si="4"/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8"/>
      <c r="L23" s="8"/>
      <c r="M23" s="9"/>
    </row>
    <row r="24" spans="1:13" ht="33.75" customHeight="1" outlineLevel="1" x14ac:dyDescent="0.25">
      <c r="A24" s="146"/>
      <c r="B24" s="148"/>
      <c r="C24" s="148"/>
      <c r="D24" s="24" t="s">
        <v>99</v>
      </c>
      <c r="E24" s="30">
        <f t="shared" si="4"/>
        <v>784.5</v>
      </c>
      <c r="F24" s="31">
        <f>320-107-118-95+150+94.5+18</f>
        <v>262.5</v>
      </c>
      <c r="G24" s="31">
        <f>184.5+67.5</f>
        <v>252</v>
      </c>
      <c r="H24" s="31">
        <f>135</f>
        <v>135</v>
      </c>
      <c r="I24" s="31">
        <f>135</f>
        <v>135</v>
      </c>
      <c r="J24" s="31">
        <v>0</v>
      </c>
      <c r="K24" s="8"/>
      <c r="L24" s="8"/>
      <c r="M24" s="12"/>
    </row>
    <row r="25" spans="1:13" ht="23.25" customHeight="1" outlineLevel="1" x14ac:dyDescent="0.25">
      <c r="A25" s="146"/>
      <c r="B25" s="148"/>
      <c r="C25" s="148"/>
      <c r="D25" s="24" t="s">
        <v>12</v>
      </c>
      <c r="E25" s="30">
        <f t="shared" si="4"/>
        <v>0</v>
      </c>
      <c r="F25" s="31">
        <v>0</v>
      </c>
      <c r="G25" s="31"/>
      <c r="H25" s="31"/>
      <c r="I25" s="31">
        <v>0</v>
      </c>
      <c r="J25" s="31">
        <v>0</v>
      </c>
      <c r="K25" s="8"/>
      <c r="L25" s="8"/>
      <c r="M25" s="9"/>
    </row>
    <row r="26" spans="1:13" outlineLevel="1" x14ac:dyDescent="0.25">
      <c r="A26" s="146" t="s">
        <v>14</v>
      </c>
      <c r="B26" s="148" t="s">
        <v>110</v>
      </c>
      <c r="C26" s="148" t="s">
        <v>24</v>
      </c>
      <c r="D26" s="59" t="s">
        <v>8</v>
      </c>
      <c r="E26" s="60">
        <f t="shared" si="4"/>
        <v>6828.2931100000005</v>
      </c>
      <c r="F26" s="60">
        <f t="shared" ref="F26:J26" si="7">SUM(F27:F31)</f>
        <v>991.34870999999998</v>
      </c>
      <c r="G26" s="60">
        <f t="shared" si="7"/>
        <v>1916.9444000000001</v>
      </c>
      <c r="H26" s="60">
        <f t="shared" ref="H26:I26" si="8">SUM(H27:H31)</f>
        <v>320</v>
      </c>
      <c r="I26" s="60">
        <f t="shared" si="8"/>
        <v>460</v>
      </c>
      <c r="J26" s="60">
        <f t="shared" si="7"/>
        <v>3140</v>
      </c>
      <c r="K26" s="8"/>
      <c r="L26" s="8"/>
      <c r="M26" s="9"/>
    </row>
    <row r="27" spans="1:13" outlineLevel="1" x14ac:dyDescent="0.25">
      <c r="A27" s="146"/>
      <c r="B27" s="148"/>
      <c r="C27" s="148"/>
      <c r="D27" s="24" t="s">
        <v>22</v>
      </c>
      <c r="E27" s="30">
        <f t="shared" si="4"/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8"/>
      <c r="L27" s="8"/>
      <c r="M27" s="9"/>
    </row>
    <row r="28" spans="1:13" ht="33" outlineLevel="1" x14ac:dyDescent="0.25">
      <c r="A28" s="146"/>
      <c r="B28" s="148"/>
      <c r="C28" s="148"/>
      <c r="D28" s="24" t="s">
        <v>9</v>
      </c>
      <c r="E28" s="30">
        <f t="shared" si="4"/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8"/>
      <c r="L28" s="8"/>
      <c r="M28" s="9"/>
    </row>
    <row r="29" spans="1:13" outlineLevel="1" x14ac:dyDescent="0.25">
      <c r="A29" s="146"/>
      <c r="B29" s="148"/>
      <c r="C29" s="148"/>
      <c r="D29" s="24" t="s">
        <v>10</v>
      </c>
      <c r="E29" s="30">
        <f t="shared" si="4"/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8"/>
      <c r="L29" s="8"/>
      <c r="M29" s="9"/>
    </row>
    <row r="30" spans="1:13" outlineLevel="1" x14ac:dyDescent="0.25">
      <c r="A30" s="146"/>
      <c r="B30" s="148"/>
      <c r="C30" s="148"/>
      <c r="D30" s="24" t="s">
        <v>99</v>
      </c>
      <c r="E30" s="30">
        <f t="shared" si="4"/>
        <v>6828.2931100000005</v>
      </c>
      <c r="F30" s="31">
        <v>991.34870999999998</v>
      </c>
      <c r="G30" s="31">
        <f>1523-67.5-105+337.5+235.75-6.8056</f>
        <v>1916.9444000000001</v>
      </c>
      <c r="H30" s="31">
        <v>320</v>
      </c>
      <c r="I30" s="31">
        <v>460</v>
      </c>
      <c r="J30" s="31">
        <f>3600-I30</f>
        <v>3140</v>
      </c>
      <c r="K30" s="8"/>
      <c r="L30" s="8"/>
      <c r="M30" s="9"/>
    </row>
    <row r="31" spans="1:13" outlineLevel="1" x14ac:dyDescent="0.25">
      <c r="A31" s="146"/>
      <c r="B31" s="148"/>
      <c r="C31" s="148"/>
      <c r="D31" s="24" t="s">
        <v>12</v>
      </c>
      <c r="E31" s="30">
        <f t="shared" si="4"/>
        <v>0</v>
      </c>
      <c r="F31" s="31"/>
      <c r="G31" s="31">
        <v>0</v>
      </c>
      <c r="H31" s="31">
        <v>0</v>
      </c>
      <c r="I31" s="31">
        <v>0</v>
      </c>
      <c r="J31" s="31">
        <v>0</v>
      </c>
      <c r="K31" s="8"/>
      <c r="L31" s="8"/>
      <c r="M31" s="9"/>
    </row>
    <row r="32" spans="1:13" outlineLevel="1" x14ac:dyDescent="0.25">
      <c r="A32" s="146"/>
      <c r="B32" s="148"/>
      <c r="C32" s="149" t="s">
        <v>16</v>
      </c>
      <c r="D32" s="59" t="s">
        <v>8</v>
      </c>
      <c r="E32" s="60">
        <f>F32+G32+J32+I32</f>
        <v>303.83645999999999</v>
      </c>
      <c r="F32" s="60">
        <f t="shared" ref="F32:J32" si="9">SUM(F34:F37)</f>
        <v>277.03086000000002</v>
      </c>
      <c r="G32" s="60">
        <f t="shared" si="9"/>
        <v>26.805599999999998</v>
      </c>
      <c r="H32" s="60">
        <f t="shared" ref="H32:I32" si="10">SUM(H34:H37)</f>
        <v>0</v>
      </c>
      <c r="I32" s="60">
        <f t="shared" si="10"/>
        <v>0</v>
      </c>
      <c r="J32" s="60">
        <f t="shared" si="9"/>
        <v>0</v>
      </c>
      <c r="K32" s="8"/>
      <c r="L32" s="8"/>
      <c r="M32" s="9"/>
    </row>
    <row r="33" spans="1:13" outlineLevel="1" x14ac:dyDescent="0.25">
      <c r="A33" s="146"/>
      <c r="B33" s="148"/>
      <c r="C33" s="149"/>
      <c r="D33" s="24" t="s">
        <v>22</v>
      </c>
      <c r="E33" s="30">
        <f t="shared" ref="E33:E43" si="11">SUM(F33:J33)</f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8"/>
      <c r="L33" s="8"/>
      <c r="M33" s="9"/>
    </row>
    <row r="34" spans="1:13" ht="33" outlineLevel="1" x14ac:dyDescent="0.25">
      <c r="A34" s="146"/>
      <c r="B34" s="148"/>
      <c r="C34" s="149"/>
      <c r="D34" s="24" t="s">
        <v>9</v>
      </c>
      <c r="E34" s="30">
        <f t="shared" si="11"/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8"/>
      <c r="L34" s="8"/>
      <c r="M34" s="9"/>
    </row>
    <row r="35" spans="1:13" outlineLevel="1" x14ac:dyDescent="0.25">
      <c r="A35" s="146"/>
      <c r="B35" s="148"/>
      <c r="C35" s="149"/>
      <c r="D35" s="24" t="s">
        <v>10</v>
      </c>
      <c r="E35" s="30">
        <f t="shared" si="11"/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8"/>
      <c r="L35" s="8"/>
      <c r="M35" s="9"/>
    </row>
    <row r="36" spans="1:13" outlineLevel="1" x14ac:dyDescent="0.25">
      <c r="A36" s="146"/>
      <c r="B36" s="148"/>
      <c r="C36" s="149"/>
      <c r="D36" s="24" t="s">
        <v>99</v>
      </c>
      <c r="E36" s="30">
        <f t="shared" si="11"/>
        <v>303.83645999999999</v>
      </c>
      <c r="F36" s="31">
        <f>20+48.5+310.23628-87.877-1-17.10456+4.27614</f>
        <v>277.03086000000002</v>
      </c>
      <c r="G36" s="143">
        <f>20+6.8056</f>
        <v>26.805599999999998</v>
      </c>
      <c r="H36" s="31">
        <v>0</v>
      </c>
      <c r="I36" s="31">
        <v>0</v>
      </c>
      <c r="J36" s="31">
        <v>0</v>
      </c>
      <c r="K36" s="8"/>
      <c r="L36" s="8"/>
      <c r="M36" s="9"/>
    </row>
    <row r="37" spans="1:13" outlineLevel="1" x14ac:dyDescent="0.25">
      <c r="A37" s="146"/>
      <c r="B37" s="148"/>
      <c r="C37" s="149"/>
      <c r="D37" s="24" t="s">
        <v>12</v>
      </c>
      <c r="E37" s="30">
        <f t="shared" si="11"/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8"/>
      <c r="L37" s="8"/>
      <c r="M37" s="9"/>
    </row>
    <row r="38" spans="1:13" s="46" customFormat="1" x14ac:dyDescent="0.25">
      <c r="A38" s="168" t="s">
        <v>13</v>
      </c>
      <c r="B38" s="169"/>
      <c r="C38" s="170"/>
      <c r="D38" s="59" t="s">
        <v>8</v>
      </c>
      <c r="E38" s="60">
        <f t="shared" si="11"/>
        <v>7916.629570000001</v>
      </c>
      <c r="F38" s="60">
        <f t="shared" ref="F38:J38" si="12">SUM(F39:F43)</f>
        <v>1530.8795700000001</v>
      </c>
      <c r="G38" s="60">
        <f t="shared" si="12"/>
        <v>2195.7500000000005</v>
      </c>
      <c r="H38" s="60">
        <f t="shared" ref="H38:I38" si="13">SUM(H39:H43)</f>
        <v>455</v>
      </c>
      <c r="I38" s="60">
        <f t="shared" si="13"/>
        <v>595</v>
      </c>
      <c r="J38" s="60">
        <f t="shared" si="12"/>
        <v>3140</v>
      </c>
      <c r="K38" s="43"/>
      <c r="L38" s="44"/>
      <c r="M38" s="45"/>
    </row>
    <row r="39" spans="1:13" s="42" customFormat="1" outlineLevel="1" x14ac:dyDescent="0.25">
      <c r="A39" s="171"/>
      <c r="B39" s="172"/>
      <c r="C39" s="173"/>
      <c r="D39" s="78" t="s">
        <v>22</v>
      </c>
      <c r="E39" s="29">
        <f t="shared" si="11"/>
        <v>0</v>
      </c>
      <c r="F39" s="32">
        <f t="shared" ref="F39:J39" si="14">F21+F27+F33+F15+F9</f>
        <v>0</v>
      </c>
      <c r="G39" s="32">
        <f t="shared" si="14"/>
        <v>0</v>
      </c>
      <c r="H39" s="32">
        <f t="shared" ref="H39:I39" si="15">H21+H27+H33+H15+H9</f>
        <v>0</v>
      </c>
      <c r="I39" s="32">
        <f t="shared" si="15"/>
        <v>0</v>
      </c>
      <c r="J39" s="32">
        <f t="shared" si="14"/>
        <v>0</v>
      </c>
      <c r="K39" s="47"/>
      <c r="L39" s="47"/>
      <c r="M39" s="48"/>
    </row>
    <row r="40" spans="1:13" s="46" customFormat="1" ht="33" x14ac:dyDescent="0.25">
      <c r="A40" s="171"/>
      <c r="B40" s="172"/>
      <c r="C40" s="173"/>
      <c r="D40" s="78" t="s">
        <v>9</v>
      </c>
      <c r="E40" s="29">
        <f t="shared" si="11"/>
        <v>0</v>
      </c>
      <c r="F40" s="29">
        <f t="shared" ref="F40:J43" si="16">F22+F28+F34+F16+F10</f>
        <v>0</v>
      </c>
      <c r="G40" s="29">
        <f t="shared" si="16"/>
        <v>0</v>
      </c>
      <c r="H40" s="29">
        <f t="shared" ref="H40:I40" si="17">H22+H28+H34+H16+H10</f>
        <v>0</v>
      </c>
      <c r="I40" s="29">
        <f t="shared" si="17"/>
        <v>0</v>
      </c>
      <c r="J40" s="29">
        <f t="shared" si="16"/>
        <v>0</v>
      </c>
      <c r="K40" s="44"/>
      <c r="L40" s="44"/>
      <c r="M40" s="45"/>
    </row>
    <row r="41" spans="1:13" s="46" customFormat="1" x14ac:dyDescent="0.25">
      <c r="A41" s="171"/>
      <c r="B41" s="172"/>
      <c r="C41" s="173"/>
      <c r="D41" s="78" t="s">
        <v>10</v>
      </c>
      <c r="E41" s="29">
        <f t="shared" si="11"/>
        <v>0</v>
      </c>
      <c r="F41" s="29">
        <f t="shared" si="16"/>
        <v>0</v>
      </c>
      <c r="G41" s="29">
        <f t="shared" si="16"/>
        <v>0</v>
      </c>
      <c r="H41" s="29">
        <f t="shared" ref="H41:I41" si="18">H23+H29+H35+H17+H11</f>
        <v>0</v>
      </c>
      <c r="I41" s="29">
        <f t="shared" si="18"/>
        <v>0</v>
      </c>
      <c r="J41" s="29">
        <f t="shared" si="16"/>
        <v>0</v>
      </c>
      <c r="K41" s="44"/>
      <c r="L41" s="44"/>
      <c r="M41" s="45"/>
    </row>
    <row r="42" spans="1:13" s="46" customFormat="1" x14ac:dyDescent="0.25">
      <c r="A42" s="171"/>
      <c r="B42" s="172"/>
      <c r="C42" s="173"/>
      <c r="D42" s="78" t="s">
        <v>99</v>
      </c>
      <c r="E42" s="29">
        <f t="shared" si="11"/>
        <v>7916.629570000001</v>
      </c>
      <c r="F42" s="29">
        <f t="shared" ref="F42:G42" si="19">F24+F30+F36</f>
        <v>1530.8795700000001</v>
      </c>
      <c r="G42" s="29">
        <f t="shared" si="19"/>
        <v>2195.7500000000005</v>
      </c>
      <c r="H42" s="29">
        <f>H24+H30+H36</f>
        <v>455</v>
      </c>
      <c r="I42" s="29">
        <f>I24+I30+I36</f>
        <v>595</v>
      </c>
      <c r="J42" s="29">
        <f>J24+J30+J36</f>
        <v>3140</v>
      </c>
      <c r="K42" s="44"/>
      <c r="L42" s="44"/>
      <c r="M42" s="45"/>
    </row>
    <row r="43" spans="1:13" s="46" customFormat="1" x14ac:dyDescent="0.25">
      <c r="A43" s="174"/>
      <c r="B43" s="175"/>
      <c r="C43" s="176"/>
      <c r="D43" s="78" t="s">
        <v>12</v>
      </c>
      <c r="E43" s="29">
        <f t="shared" si="11"/>
        <v>0</v>
      </c>
      <c r="F43" s="29"/>
      <c r="G43" s="29">
        <f t="shared" si="16"/>
        <v>0</v>
      </c>
      <c r="H43" s="29">
        <f t="shared" ref="H43:I43" si="20">H25+H31+H37+H19+H13</f>
        <v>0</v>
      </c>
      <c r="I43" s="29">
        <f t="shared" si="20"/>
        <v>0</v>
      </c>
      <c r="J43" s="29">
        <f t="shared" si="16"/>
        <v>0</v>
      </c>
      <c r="K43" s="44"/>
      <c r="L43" s="44"/>
      <c r="M43" s="45"/>
    </row>
    <row r="44" spans="1:13" s="51" customFormat="1" ht="21.75" customHeight="1" x14ac:dyDescent="0.25">
      <c r="A44" s="187" t="s">
        <v>38</v>
      </c>
      <c r="B44" s="187"/>
      <c r="C44" s="187"/>
      <c r="D44" s="187"/>
      <c r="E44" s="187"/>
      <c r="F44" s="187"/>
      <c r="G44" s="187"/>
      <c r="H44" s="187"/>
      <c r="I44" s="187"/>
      <c r="J44" s="187"/>
      <c r="K44" s="49"/>
      <c r="L44" s="49"/>
      <c r="M44" s="50"/>
    </row>
    <row r="45" spans="1:13" s="4" customFormat="1" outlineLevel="1" x14ac:dyDescent="0.25">
      <c r="A45" s="146"/>
      <c r="B45" s="147" t="s">
        <v>109</v>
      </c>
      <c r="C45" s="148" t="s">
        <v>24</v>
      </c>
      <c r="D45" s="59" t="s">
        <v>8</v>
      </c>
      <c r="E45" s="60">
        <f t="shared" ref="E45:E86" si="21">SUM(F45:J45)</f>
        <v>19620.244999999999</v>
      </c>
      <c r="F45" s="60">
        <f t="shared" ref="F45:J45" si="22">SUM(F46:F50)</f>
        <v>19620.244999999999</v>
      </c>
      <c r="G45" s="60">
        <f t="shared" si="22"/>
        <v>0</v>
      </c>
      <c r="H45" s="60">
        <f t="shared" ref="H45:I45" si="23">SUM(H46:H50)</f>
        <v>0</v>
      </c>
      <c r="I45" s="60">
        <f t="shared" si="23"/>
        <v>0</v>
      </c>
      <c r="J45" s="60">
        <f t="shared" si="22"/>
        <v>0</v>
      </c>
      <c r="K45" s="7"/>
      <c r="L45" s="7"/>
    </row>
    <row r="46" spans="1:13" outlineLevel="1" x14ac:dyDescent="0.25">
      <c r="A46" s="146"/>
      <c r="B46" s="147"/>
      <c r="C46" s="148"/>
      <c r="D46" s="24" t="s">
        <v>22</v>
      </c>
      <c r="E46" s="30">
        <f t="shared" si="21"/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</row>
    <row r="47" spans="1:13" s="4" customFormat="1" ht="33" outlineLevel="1" x14ac:dyDescent="0.25">
      <c r="A47" s="146"/>
      <c r="B47" s="147"/>
      <c r="C47" s="148"/>
      <c r="D47" s="24" t="s">
        <v>9</v>
      </c>
      <c r="E47" s="30">
        <f t="shared" si="21"/>
        <v>17462.018039999999</v>
      </c>
      <c r="F47" s="30">
        <v>17462.018039999999</v>
      </c>
      <c r="G47" s="28">
        <v>0</v>
      </c>
      <c r="H47" s="28">
        <v>0</v>
      </c>
      <c r="I47" s="28">
        <v>0</v>
      </c>
      <c r="J47" s="28">
        <v>0</v>
      </c>
      <c r="K47" s="7"/>
      <c r="L47" s="7"/>
    </row>
    <row r="48" spans="1:13" s="4" customFormat="1" outlineLevel="1" x14ac:dyDescent="0.25">
      <c r="A48" s="146"/>
      <c r="B48" s="147"/>
      <c r="C48" s="148"/>
      <c r="D48" s="24" t="s">
        <v>10</v>
      </c>
      <c r="E48" s="30">
        <f t="shared" si="21"/>
        <v>0</v>
      </c>
      <c r="F48" s="142"/>
      <c r="G48" s="28">
        <v>0</v>
      </c>
      <c r="H48" s="28">
        <v>0</v>
      </c>
      <c r="I48" s="28">
        <v>0</v>
      </c>
      <c r="J48" s="28">
        <v>0</v>
      </c>
      <c r="K48" s="7"/>
      <c r="L48" s="7"/>
    </row>
    <row r="49" spans="1:13" s="4" customFormat="1" outlineLevel="1" x14ac:dyDescent="0.25">
      <c r="A49" s="146"/>
      <c r="B49" s="147"/>
      <c r="C49" s="148"/>
      <c r="D49" s="24" t="s">
        <v>99</v>
      </c>
      <c r="E49" s="30">
        <f t="shared" si="21"/>
        <v>2158.22696</v>
      </c>
      <c r="F49" s="30">
        <f>1777.83484+380.41461-0.00008-0.02241</f>
        <v>2158.22696</v>
      </c>
      <c r="G49" s="30">
        <v>0</v>
      </c>
      <c r="H49" s="30">
        <v>0</v>
      </c>
      <c r="I49" s="30">
        <v>0</v>
      </c>
      <c r="J49" s="30">
        <v>0</v>
      </c>
      <c r="K49" s="7"/>
      <c r="L49" s="7"/>
    </row>
    <row r="50" spans="1:13" s="4" customFormat="1" outlineLevel="1" x14ac:dyDescent="0.25">
      <c r="A50" s="146"/>
      <c r="B50" s="147"/>
      <c r="C50" s="148"/>
      <c r="D50" s="24" t="s">
        <v>12</v>
      </c>
      <c r="E50" s="30">
        <f t="shared" si="21"/>
        <v>0</v>
      </c>
      <c r="F50" s="30"/>
      <c r="G50" s="30">
        <v>0</v>
      </c>
      <c r="H50" s="30">
        <v>0</v>
      </c>
      <c r="I50" s="30">
        <v>0</v>
      </c>
      <c r="J50" s="30">
        <v>0</v>
      </c>
      <c r="K50" s="7"/>
      <c r="L50" s="7"/>
    </row>
    <row r="51" spans="1:13" s="4" customFormat="1" outlineLevel="1" x14ac:dyDescent="0.25">
      <c r="A51" s="146" t="s">
        <v>6</v>
      </c>
      <c r="B51" s="147" t="s">
        <v>106</v>
      </c>
      <c r="C51" s="149" t="s">
        <v>16</v>
      </c>
      <c r="D51" s="59" t="s">
        <v>8</v>
      </c>
      <c r="E51" s="60">
        <f t="shared" si="21"/>
        <v>0</v>
      </c>
      <c r="F51" s="60">
        <f t="shared" ref="F51:J51" si="24">SUM(F52:F56)</f>
        <v>0</v>
      </c>
      <c r="G51" s="60">
        <f t="shared" si="24"/>
        <v>0</v>
      </c>
      <c r="H51" s="60">
        <f t="shared" ref="H51:I51" si="25">SUM(H52:H56)</f>
        <v>0</v>
      </c>
      <c r="I51" s="60">
        <f t="shared" si="25"/>
        <v>0</v>
      </c>
      <c r="J51" s="60">
        <f t="shared" si="24"/>
        <v>0</v>
      </c>
      <c r="K51" s="10"/>
      <c r="L51" s="10"/>
      <c r="M51" s="11"/>
    </row>
    <row r="52" spans="1:13" outlineLevel="1" x14ac:dyDescent="0.25">
      <c r="A52" s="146"/>
      <c r="B52" s="147"/>
      <c r="C52" s="149"/>
      <c r="D52" s="24" t="s">
        <v>22</v>
      </c>
      <c r="E52" s="28">
        <f t="shared" si="21"/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8"/>
      <c r="L52" s="8"/>
      <c r="M52" s="9"/>
    </row>
    <row r="53" spans="1:13" s="4" customFormat="1" ht="33" outlineLevel="1" x14ac:dyDescent="0.25">
      <c r="A53" s="146"/>
      <c r="B53" s="147"/>
      <c r="C53" s="149"/>
      <c r="D53" s="24" t="s">
        <v>9</v>
      </c>
      <c r="E53" s="28">
        <f t="shared" si="21"/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10"/>
      <c r="L53" s="10"/>
      <c r="M53" s="11"/>
    </row>
    <row r="54" spans="1:13" s="4" customFormat="1" outlineLevel="1" x14ac:dyDescent="0.25">
      <c r="A54" s="146"/>
      <c r="B54" s="147"/>
      <c r="C54" s="149"/>
      <c r="D54" s="24" t="s">
        <v>10</v>
      </c>
      <c r="E54" s="30">
        <f t="shared" si="21"/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10"/>
      <c r="L54" s="10"/>
      <c r="M54" s="11"/>
    </row>
    <row r="55" spans="1:13" s="4" customFormat="1" outlineLevel="1" x14ac:dyDescent="0.25">
      <c r="A55" s="146"/>
      <c r="B55" s="147"/>
      <c r="C55" s="149"/>
      <c r="D55" s="24" t="s">
        <v>99</v>
      </c>
      <c r="E55" s="30">
        <f t="shared" si="21"/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10"/>
      <c r="L55" s="10"/>
      <c r="M55" s="11"/>
    </row>
    <row r="56" spans="1:13" s="4" customFormat="1" outlineLevel="1" x14ac:dyDescent="0.25">
      <c r="A56" s="146"/>
      <c r="B56" s="147"/>
      <c r="C56" s="149"/>
      <c r="D56" s="24" t="s">
        <v>12</v>
      </c>
      <c r="E56" s="30">
        <f t="shared" si="21"/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10"/>
      <c r="L56" s="10"/>
      <c r="M56" s="11"/>
    </row>
    <row r="57" spans="1:13" s="4" customFormat="1" outlineLevel="1" x14ac:dyDescent="0.25">
      <c r="A57" s="146" t="s">
        <v>14</v>
      </c>
      <c r="B57" s="147" t="s">
        <v>133</v>
      </c>
      <c r="C57" s="149" t="s">
        <v>16</v>
      </c>
      <c r="D57" s="59" t="s">
        <v>8</v>
      </c>
      <c r="E57" s="60">
        <f t="shared" si="21"/>
        <v>11860.599979999999</v>
      </c>
      <c r="F57" s="60">
        <f t="shared" ref="F57:J57" si="26">SUM(F58:F62)</f>
        <v>11610.599979999999</v>
      </c>
      <c r="G57" s="60">
        <f t="shared" si="26"/>
        <v>250</v>
      </c>
      <c r="H57" s="60">
        <f t="shared" ref="H57:I57" si="27">SUM(H58:H62)</f>
        <v>0</v>
      </c>
      <c r="I57" s="60">
        <f t="shared" si="27"/>
        <v>0</v>
      </c>
      <c r="J57" s="60">
        <f t="shared" si="26"/>
        <v>0</v>
      </c>
      <c r="K57" s="10"/>
      <c r="L57" s="10"/>
      <c r="M57" s="11"/>
    </row>
    <row r="58" spans="1:13" outlineLevel="1" x14ac:dyDescent="0.25">
      <c r="A58" s="146"/>
      <c r="B58" s="147"/>
      <c r="C58" s="149"/>
      <c r="D58" s="24" t="s">
        <v>22</v>
      </c>
      <c r="E58" s="28">
        <f t="shared" si="21"/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8"/>
      <c r="L58" s="8"/>
      <c r="M58" s="9"/>
    </row>
    <row r="59" spans="1:13" s="4" customFormat="1" ht="33" outlineLevel="1" x14ac:dyDescent="0.25">
      <c r="A59" s="146"/>
      <c r="B59" s="147"/>
      <c r="C59" s="149"/>
      <c r="D59" s="24" t="s">
        <v>9</v>
      </c>
      <c r="E59" s="28">
        <f t="shared" si="21"/>
        <v>8219.6191600000002</v>
      </c>
      <c r="F59" s="28">
        <v>8219.6191600000002</v>
      </c>
      <c r="G59" s="28">
        <v>0</v>
      </c>
      <c r="H59" s="28">
        <v>0</v>
      </c>
      <c r="I59" s="28">
        <v>0</v>
      </c>
      <c r="J59" s="28">
        <v>0</v>
      </c>
      <c r="K59" s="10"/>
      <c r="L59" s="10"/>
      <c r="M59" s="11"/>
    </row>
    <row r="60" spans="1:13" s="4" customFormat="1" outlineLevel="1" x14ac:dyDescent="0.25">
      <c r="A60" s="146"/>
      <c r="B60" s="147"/>
      <c r="C60" s="149"/>
      <c r="D60" s="24" t="s">
        <v>10</v>
      </c>
      <c r="E60" s="30">
        <f t="shared" si="21"/>
        <v>380.41273999999999</v>
      </c>
      <c r="F60" s="30">
        <v>380.41273999999999</v>
      </c>
      <c r="G60" s="28">
        <v>0</v>
      </c>
      <c r="H60" s="28">
        <v>0</v>
      </c>
      <c r="I60" s="28">
        <v>0</v>
      </c>
      <c r="J60" s="28">
        <v>0</v>
      </c>
      <c r="K60" s="10"/>
      <c r="L60" s="10"/>
      <c r="M60" s="11"/>
    </row>
    <row r="61" spans="1:13" s="4" customFormat="1" outlineLevel="1" x14ac:dyDescent="0.25">
      <c r="A61" s="146"/>
      <c r="B61" s="147"/>
      <c r="C61" s="149"/>
      <c r="D61" s="24" t="s">
        <v>99</v>
      </c>
      <c r="E61" s="30">
        <f t="shared" si="21"/>
        <v>3260.56808</v>
      </c>
      <c r="F61" s="30">
        <v>3010.56808</v>
      </c>
      <c r="G61" s="30">
        <f>250</f>
        <v>250</v>
      </c>
      <c r="H61" s="30">
        <v>0</v>
      </c>
      <c r="I61" s="30">
        <v>0</v>
      </c>
      <c r="J61" s="30">
        <v>0</v>
      </c>
      <c r="K61" s="10"/>
      <c r="L61" s="10"/>
      <c r="M61" s="11"/>
    </row>
    <row r="62" spans="1:13" s="4" customFormat="1" outlineLevel="1" x14ac:dyDescent="0.25">
      <c r="A62" s="146"/>
      <c r="B62" s="147"/>
      <c r="C62" s="149"/>
      <c r="D62" s="24" t="s">
        <v>12</v>
      </c>
      <c r="E62" s="30">
        <f t="shared" si="21"/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10"/>
      <c r="L62" s="10"/>
      <c r="M62" s="11"/>
    </row>
    <row r="63" spans="1:13" s="4" customFormat="1" ht="16.5" customHeight="1" outlineLevel="1" x14ac:dyDescent="0.25">
      <c r="A63" s="146" t="s">
        <v>17</v>
      </c>
      <c r="B63" s="148" t="s">
        <v>107</v>
      </c>
      <c r="C63" s="148" t="s">
        <v>24</v>
      </c>
      <c r="D63" s="59" t="s">
        <v>8</v>
      </c>
      <c r="E63" s="60">
        <f t="shared" si="21"/>
        <v>45006.90958</v>
      </c>
      <c r="F63" s="60">
        <f t="shared" ref="F63:J63" si="28">SUM(F64:F68)</f>
        <v>20067.419270000002</v>
      </c>
      <c r="G63" s="60">
        <f t="shared" si="28"/>
        <v>13334.490309999999</v>
      </c>
      <c r="H63" s="60">
        <f t="shared" ref="H63:I63" si="29">SUM(H64:H68)</f>
        <v>565</v>
      </c>
      <c r="I63" s="60">
        <f t="shared" si="29"/>
        <v>12565</v>
      </c>
      <c r="J63" s="60">
        <f t="shared" si="28"/>
        <v>-1525</v>
      </c>
      <c r="K63" s="10"/>
      <c r="L63" s="10"/>
      <c r="M63" s="11"/>
    </row>
    <row r="64" spans="1:13" ht="17.25" customHeight="1" outlineLevel="1" x14ac:dyDescent="0.25">
      <c r="A64" s="146"/>
      <c r="B64" s="148"/>
      <c r="C64" s="148"/>
      <c r="D64" s="24" t="s">
        <v>22</v>
      </c>
      <c r="E64" s="30">
        <f t="shared" si="21"/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8"/>
      <c r="L64" s="8"/>
      <c r="M64" s="9"/>
    </row>
    <row r="65" spans="1:13" s="4" customFormat="1" ht="33" outlineLevel="1" x14ac:dyDescent="0.25">
      <c r="A65" s="146"/>
      <c r="B65" s="148"/>
      <c r="C65" s="148"/>
      <c r="D65" s="24" t="s">
        <v>9</v>
      </c>
      <c r="E65" s="30">
        <f t="shared" si="21"/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10"/>
      <c r="L65" s="10"/>
      <c r="M65" s="11"/>
    </row>
    <row r="66" spans="1:13" s="4" customFormat="1" outlineLevel="1" x14ac:dyDescent="0.25">
      <c r="A66" s="146"/>
      <c r="B66" s="148"/>
      <c r="C66" s="148"/>
      <c r="D66" s="24" t="s">
        <v>10</v>
      </c>
      <c r="E66" s="30">
        <f t="shared" si="21"/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10"/>
      <c r="L66" s="10"/>
      <c r="M66" s="11"/>
    </row>
    <row r="67" spans="1:13" s="4" customFormat="1" outlineLevel="1" x14ac:dyDescent="0.25">
      <c r="A67" s="146"/>
      <c r="B67" s="148"/>
      <c r="C67" s="148"/>
      <c r="D67" s="24" t="s">
        <v>99</v>
      </c>
      <c r="E67" s="30">
        <f>SUM(F67:J67)</f>
        <v>45006.90958</v>
      </c>
      <c r="F67" s="30">
        <f>6212+1879.92895+149.49237+179.46258+95+999.04276+2550+827+257.58013-32.90878+6356.39773+1471.13695-331.32162-643.94442-164.42296+111.18676+31.40777+414-293.61895</f>
        <v>20067.419270000002</v>
      </c>
      <c r="G67" s="144">
        <f>8880+582.68074-4889.98675+4162-213.20368+4813</f>
        <v>13334.490309999999</v>
      </c>
      <c r="H67" s="30">
        <v>565</v>
      </c>
      <c r="I67" s="30">
        <v>12565</v>
      </c>
      <c r="J67" s="30">
        <f>11040-I67</f>
        <v>-1525</v>
      </c>
      <c r="K67" s="10"/>
      <c r="L67" s="10"/>
      <c r="M67" s="11"/>
    </row>
    <row r="68" spans="1:13" s="4" customFormat="1" outlineLevel="1" x14ac:dyDescent="0.25">
      <c r="A68" s="146"/>
      <c r="B68" s="148"/>
      <c r="C68" s="148"/>
      <c r="D68" s="24" t="s">
        <v>12</v>
      </c>
      <c r="E68" s="30">
        <f t="shared" si="21"/>
        <v>0</v>
      </c>
      <c r="F68" s="30"/>
      <c r="G68" s="30">
        <v>0</v>
      </c>
      <c r="H68" s="30">
        <v>0</v>
      </c>
      <c r="I68" s="30">
        <v>0</v>
      </c>
      <c r="J68" s="30">
        <v>0</v>
      </c>
      <c r="K68" s="10"/>
      <c r="L68" s="10"/>
      <c r="M68" s="11"/>
    </row>
    <row r="69" spans="1:13" s="4" customFormat="1" outlineLevel="1" x14ac:dyDescent="0.25">
      <c r="A69" s="146"/>
      <c r="B69" s="148"/>
      <c r="C69" s="186" t="s">
        <v>16</v>
      </c>
      <c r="D69" s="59" t="s">
        <v>8</v>
      </c>
      <c r="E69" s="60">
        <f t="shared" si="21"/>
        <v>1050</v>
      </c>
      <c r="F69" s="60">
        <f t="shared" ref="F69:J69" si="30">SUM(F70:F74)</f>
        <v>200</v>
      </c>
      <c r="G69" s="60">
        <f t="shared" si="30"/>
        <v>250</v>
      </c>
      <c r="H69" s="60">
        <f t="shared" ref="H69" si="31">SUM(H70:H74)</f>
        <v>300</v>
      </c>
      <c r="I69" s="60">
        <f t="shared" si="30"/>
        <v>300</v>
      </c>
      <c r="J69" s="60">
        <f t="shared" si="30"/>
        <v>0</v>
      </c>
      <c r="K69" s="10"/>
      <c r="L69" s="10"/>
      <c r="M69" s="11"/>
    </row>
    <row r="70" spans="1:13" outlineLevel="1" x14ac:dyDescent="0.25">
      <c r="A70" s="146"/>
      <c r="B70" s="148"/>
      <c r="C70" s="186"/>
      <c r="D70" s="24" t="s">
        <v>22</v>
      </c>
      <c r="E70" s="30">
        <f t="shared" si="21"/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8"/>
      <c r="L70" s="8"/>
      <c r="M70" s="9"/>
    </row>
    <row r="71" spans="1:13" s="4" customFormat="1" ht="33" outlineLevel="1" x14ac:dyDescent="0.25">
      <c r="A71" s="146"/>
      <c r="B71" s="148"/>
      <c r="C71" s="186"/>
      <c r="D71" s="24" t="s">
        <v>9</v>
      </c>
      <c r="E71" s="30">
        <f t="shared" si="21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10"/>
      <c r="L71" s="10"/>
      <c r="M71" s="11"/>
    </row>
    <row r="72" spans="1:13" s="4" customFormat="1" outlineLevel="1" x14ac:dyDescent="0.25">
      <c r="A72" s="146"/>
      <c r="B72" s="148"/>
      <c r="C72" s="186"/>
      <c r="D72" s="24" t="s">
        <v>10</v>
      </c>
      <c r="E72" s="30">
        <f t="shared" si="21"/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10"/>
      <c r="L72" s="10"/>
      <c r="M72" s="11"/>
    </row>
    <row r="73" spans="1:13" s="4" customFormat="1" outlineLevel="1" x14ac:dyDescent="0.25">
      <c r="A73" s="146"/>
      <c r="B73" s="148"/>
      <c r="C73" s="186"/>
      <c r="D73" s="24" t="s">
        <v>99</v>
      </c>
      <c r="E73" s="30">
        <f t="shared" si="21"/>
        <v>1050</v>
      </c>
      <c r="F73" s="30">
        <f>250-50</f>
        <v>200</v>
      </c>
      <c r="G73" s="30">
        <f>250</f>
        <v>250</v>
      </c>
      <c r="H73" s="30">
        <v>300</v>
      </c>
      <c r="I73" s="30">
        <v>300</v>
      </c>
      <c r="J73" s="30"/>
      <c r="K73" s="7"/>
      <c r="L73" s="7"/>
    </row>
    <row r="74" spans="1:13" s="4" customFormat="1" outlineLevel="1" x14ac:dyDescent="0.25">
      <c r="A74" s="146"/>
      <c r="B74" s="148"/>
      <c r="C74" s="186"/>
      <c r="D74" s="24" t="s">
        <v>12</v>
      </c>
      <c r="E74" s="30">
        <f t="shared" si="21"/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7"/>
      <c r="L74" s="7"/>
    </row>
    <row r="75" spans="1:13" s="4" customFormat="1" outlineLevel="1" x14ac:dyDescent="0.25">
      <c r="A75" s="146" t="s">
        <v>18</v>
      </c>
      <c r="B75" s="147" t="s">
        <v>103</v>
      </c>
      <c r="C75" s="148" t="s">
        <v>24</v>
      </c>
      <c r="D75" s="59" t="s">
        <v>8</v>
      </c>
      <c r="E75" s="60">
        <f t="shared" si="21"/>
        <v>46600</v>
      </c>
      <c r="F75" s="60">
        <f t="shared" ref="F75:J75" si="32">SUM(F76:F80)</f>
        <v>46600</v>
      </c>
      <c r="G75" s="60">
        <f t="shared" si="32"/>
        <v>0</v>
      </c>
      <c r="H75" s="60">
        <f t="shared" ref="H75:I75" si="33">SUM(H76:H80)</f>
        <v>0</v>
      </c>
      <c r="I75" s="60">
        <f t="shared" si="33"/>
        <v>0</v>
      </c>
      <c r="J75" s="60">
        <f t="shared" si="32"/>
        <v>0</v>
      </c>
      <c r="K75" s="7"/>
      <c r="L75" s="7"/>
    </row>
    <row r="76" spans="1:13" outlineLevel="1" x14ac:dyDescent="0.25">
      <c r="A76" s="146"/>
      <c r="B76" s="147"/>
      <c r="C76" s="148"/>
      <c r="D76" s="24" t="s">
        <v>22</v>
      </c>
      <c r="E76" s="30">
        <f t="shared" si="21"/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</row>
    <row r="77" spans="1:13" s="4" customFormat="1" ht="33" outlineLevel="1" x14ac:dyDescent="0.25">
      <c r="A77" s="146"/>
      <c r="B77" s="147"/>
      <c r="C77" s="148"/>
      <c r="D77" s="24" t="s">
        <v>9</v>
      </c>
      <c r="E77" s="30">
        <f t="shared" si="21"/>
        <v>40936.736799999999</v>
      </c>
      <c r="F77" s="30">
        <v>40936.736799999999</v>
      </c>
      <c r="G77" s="28">
        <v>0</v>
      </c>
      <c r="H77" s="28">
        <v>0</v>
      </c>
      <c r="I77" s="28">
        <v>0</v>
      </c>
      <c r="J77" s="28">
        <v>0</v>
      </c>
      <c r="K77" s="7"/>
      <c r="L77" s="7"/>
    </row>
    <row r="78" spans="1:13" s="4" customFormat="1" outlineLevel="1" x14ac:dyDescent="0.25">
      <c r="A78" s="146"/>
      <c r="B78" s="147"/>
      <c r="C78" s="148"/>
      <c r="D78" s="24" t="s">
        <v>10</v>
      </c>
      <c r="E78" s="30">
        <f t="shared" si="21"/>
        <v>5663.2632000000003</v>
      </c>
      <c r="F78" s="30">
        <f>5059.59669+603.66651</f>
        <v>5663.2632000000003</v>
      </c>
      <c r="G78" s="28">
        <v>0</v>
      </c>
      <c r="H78" s="28">
        <v>0</v>
      </c>
      <c r="I78" s="28">
        <v>0</v>
      </c>
      <c r="J78" s="28">
        <v>0</v>
      </c>
      <c r="K78" s="7"/>
      <c r="L78" s="7"/>
    </row>
    <row r="79" spans="1:13" s="4" customFormat="1" outlineLevel="1" x14ac:dyDescent="0.25">
      <c r="A79" s="146"/>
      <c r="B79" s="147"/>
      <c r="C79" s="148"/>
      <c r="D79" s="24" t="s">
        <v>99</v>
      </c>
      <c r="E79" s="30">
        <f t="shared" si="21"/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7"/>
      <c r="L79" s="7"/>
    </row>
    <row r="80" spans="1:13" s="4" customFormat="1" outlineLevel="1" x14ac:dyDescent="0.25">
      <c r="A80" s="146"/>
      <c r="B80" s="147"/>
      <c r="C80" s="148"/>
      <c r="D80" s="24" t="s">
        <v>12</v>
      </c>
      <c r="E80" s="30">
        <f t="shared" si="21"/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7"/>
      <c r="L80" s="7"/>
    </row>
    <row r="81" spans="1:12" s="4" customFormat="1" outlineLevel="1" x14ac:dyDescent="0.25">
      <c r="A81" s="146" t="s">
        <v>19</v>
      </c>
      <c r="B81" s="147" t="s">
        <v>104</v>
      </c>
      <c r="C81" s="149" t="s">
        <v>16</v>
      </c>
      <c r="D81" s="59" t="s">
        <v>8</v>
      </c>
      <c r="E81" s="60">
        <f t="shared" si="21"/>
        <v>2447.2718300000001</v>
      </c>
      <c r="F81" s="60">
        <f t="shared" ref="F81:J81" si="34">SUM(F82:F86)</f>
        <v>947.27183000000002</v>
      </c>
      <c r="G81" s="60">
        <f t="shared" si="34"/>
        <v>500</v>
      </c>
      <c r="H81" s="60">
        <f t="shared" ref="H81:I81" si="35">SUM(H82:H86)</f>
        <v>500</v>
      </c>
      <c r="I81" s="60">
        <f t="shared" si="35"/>
        <v>500</v>
      </c>
      <c r="J81" s="60">
        <f t="shared" si="34"/>
        <v>0</v>
      </c>
      <c r="K81" s="7"/>
      <c r="L81" s="7"/>
    </row>
    <row r="82" spans="1:12" outlineLevel="1" x14ac:dyDescent="0.25">
      <c r="A82" s="146"/>
      <c r="B82" s="147"/>
      <c r="C82" s="149"/>
      <c r="D82" s="24" t="s">
        <v>22</v>
      </c>
      <c r="E82" s="30">
        <f t="shared" si="21"/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</row>
    <row r="83" spans="1:12" s="4" customFormat="1" ht="33" outlineLevel="1" x14ac:dyDescent="0.25">
      <c r="A83" s="146"/>
      <c r="B83" s="147"/>
      <c r="C83" s="149"/>
      <c r="D83" s="24" t="s">
        <v>9</v>
      </c>
      <c r="E83" s="30">
        <f t="shared" si="21"/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7"/>
      <c r="L83" s="7"/>
    </row>
    <row r="84" spans="1:12" s="4" customFormat="1" outlineLevel="1" x14ac:dyDescent="0.25">
      <c r="A84" s="146"/>
      <c r="B84" s="147"/>
      <c r="C84" s="149"/>
      <c r="D84" s="24" t="s">
        <v>10</v>
      </c>
      <c r="E84" s="30">
        <f t="shared" si="21"/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7"/>
      <c r="L84" s="7"/>
    </row>
    <row r="85" spans="1:12" s="4" customFormat="1" outlineLevel="1" x14ac:dyDescent="0.25">
      <c r="A85" s="146"/>
      <c r="B85" s="147"/>
      <c r="C85" s="149"/>
      <c r="D85" s="24" t="s">
        <v>99</v>
      </c>
      <c r="E85" s="30">
        <f t="shared" si="21"/>
        <v>2447.2718300000001</v>
      </c>
      <c r="F85" s="30">
        <f>200+128.5+59.77183+477.29327+59-477.29327+500</f>
        <v>947.27183000000002</v>
      </c>
      <c r="G85" s="30">
        <f>500</f>
        <v>500</v>
      </c>
      <c r="H85" s="30">
        <f>500</f>
        <v>500</v>
      </c>
      <c r="I85" s="30">
        <f>500</f>
        <v>500</v>
      </c>
      <c r="J85" s="30"/>
      <c r="K85" s="7"/>
      <c r="L85" s="7"/>
    </row>
    <row r="86" spans="1:12" s="4" customFormat="1" ht="22.5" customHeight="1" outlineLevel="1" x14ac:dyDescent="0.25">
      <c r="A86" s="146"/>
      <c r="B86" s="147"/>
      <c r="C86" s="149"/>
      <c r="D86" s="24" t="s">
        <v>12</v>
      </c>
      <c r="E86" s="30">
        <f t="shared" si="21"/>
        <v>0</v>
      </c>
      <c r="F86" s="30"/>
      <c r="G86" s="30">
        <v>0</v>
      </c>
      <c r="H86" s="30">
        <v>0</v>
      </c>
      <c r="I86" s="30">
        <v>0</v>
      </c>
      <c r="J86" s="30">
        <v>0</v>
      </c>
      <c r="K86" s="7"/>
      <c r="L86" s="7"/>
    </row>
    <row r="87" spans="1:12" s="4" customFormat="1" ht="3.75" hidden="1" customHeight="1" outlineLevel="1" x14ac:dyDescent="0.25">
      <c r="A87" s="146" t="s">
        <v>28</v>
      </c>
      <c r="B87" s="148" t="s">
        <v>34</v>
      </c>
      <c r="C87" s="148" t="s">
        <v>30</v>
      </c>
      <c r="D87" s="20" t="s">
        <v>8</v>
      </c>
      <c r="E87" s="21"/>
      <c r="F87" s="22">
        <f t="shared" ref="F87:J87" si="36">SUM(F88:F92)</f>
        <v>0</v>
      </c>
      <c r="G87" s="22">
        <f t="shared" si="36"/>
        <v>0</v>
      </c>
      <c r="H87" s="22">
        <f t="shared" ref="H87:I87" si="37">SUM(H88:H92)</f>
        <v>0</v>
      </c>
      <c r="I87" s="22">
        <f t="shared" si="37"/>
        <v>0</v>
      </c>
      <c r="J87" s="22">
        <f t="shared" si="36"/>
        <v>0</v>
      </c>
      <c r="K87" s="7"/>
      <c r="L87" s="7"/>
    </row>
    <row r="88" spans="1:12" hidden="1" outlineLevel="1" x14ac:dyDescent="0.25">
      <c r="A88" s="146"/>
      <c r="B88" s="148"/>
      <c r="C88" s="148"/>
      <c r="D88" s="24" t="s">
        <v>22</v>
      </c>
      <c r="E88" s="22">
        <f>SUM(F88:J88)</f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</row>
    <row r="89" spans="1:12" s="4" customFormat="1" ht="33" hidden="1" outlineLevel="1" x14ac:dyDescent="0.25">
      <c r="A89" s="146"/>
      <c r="B89" s="148"/>
      <c r="C89" s="148"/>
      <c r="D89" s="24" t="s">
        <v>9</v>
      </c>
      <c r="E89" s="22">
        <f>SUM(F89:J89)</f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7"/>
      <c r="L89" s="7"/>
    </row>
    <row r="90" spans="1:12" s="4" customFormat="1" hidden="1" outlineLevel="1" x14ac:dyDescent="0.25">
      <c r="A90" s="146"/>
      <c r="B90" s="148"/>
      <c r="C90" s="148"/>
      <c r="D90" s="24" t="s">
        <v>10</v>
      </c>
      <c r="E90" s="22">
        <f>SUM(F90:J90)</f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7"/>
      <c r="L90" s="7"/>
    </row>
    <row r="91" spans="1:12" s="4" customFormat="1" ht="33" hidden="1" outlineLevel="1" x14ac:dyDescent="0.25">
      <c r="A91" s="146"/>
      <c r="B91" s="148"/>
      <c r="C91" s="148"/>
      <c r="D91" s="24" t="s">
        <v>11</v>
      </c>
      <c r="E91" s="21">
        <f>SUM(F91:J91)</f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7"/>
      <c r="L91" s="7"/>
    </row>
    <row r="92" spans="1:12" s="4" customFormat="1" hidden="1" outlineLevel="1" x14ac:dyDescent="0.25">
      <c r="A92" s="146"/>
      <c r="B92" s="148"/>
      <c r="C92" s="148"/>
      <c r="D92" s="24" t="s">
        <v>12</v>
      </c>
      <c r="E92" s="27" t="s">
        <v>27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7"/>
      <c r="L92" s="7"/>
    </row>
    <row r="93" spans="1:12" s="4" customFormat="1" outlineLevel="1" x14ac:dyDescent="0.25">
      <c r="A93" s="146" t="s">
        <v>120</v>
      </c>
      <c r="B93" s="147" t="s">
        <v>123</v>
      </c>
      <c r="C93" s="148" t="s">
        <v>24</v>
      </c>
      <c r="D93" s="59" t="s">
        <v>8</v>
      </c>
      <c r="E93" s="60">
        <f t="shared" ref="E93:E98" si="38">SUM(F93:J93)</f>
        <v>1302.616</v>
      </c>
      <c r="F93" s="60">
        <f t="shared" ref="F93:J93" si="39">SUM(F94:F98)</f>
        <v>1302.616</v>
      </c>
      <c r="G93" s="60">
        <f t="shared" si="39"/>
        <v>0</v>
      </c>
      <c r="H93" s="60">
        <f t="shared" si="39"/>
        <v>0</v>
      </c>
      <c r="I93" s="60">
        <f t="shared" si="39"/>
        <v>0</v>
      </c>
      <c r="J93" s="60">
        <f t="shared" si="39"/>
        <v>0</v>
      </c>
      <c r="K93" s="7"/>
      <c r="L93" s="7"/>
    </row>
    <row r="94" spans="1:12" outlineLevel="1" x14ac:dyDescent="0.25">
      <c r="A94" s="146"/>
      <c r="B94" s="147"/>
      <c r="C94" s="148"/>
      <c r="D94" s="24" t="s">
        <v>22</v>
      </c>
      <c r="E94" s="30">
        <f t="shared" si="38"/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</row>
    <row r="95" spans="1:12" s="4" customFormat="1" ht="33" outlineLevel="1" x14ac:dyDescent="0.25">
      <c r="A95" s="146"/>
      <c r="B95" s="147"/>
      <c r="C95" s="148"/>
      <c r="D95" s="24" t="s">
        <v>9</v>
      </c>
      <c r="E95" s="30">
        <f t="shared" si="38"/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7"/>
      <c r="L95" s="7"/>
    </row>
    <row r="96" spans="1:12" s="4" customFormat="1" outlineLevel="1" x14ac:dyDescent="0.25">
      <c r="A96" s="146"/>
      <c r="B96" s="147"/>
      <c r="C96" s="148"/>
      <c r="D96" s="24" t="s">
        <v>10</v>
      </c>
      <c r="E96" s="30">
        <f t="shared" si="38"/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7"/>
      <c r="L96" s="7"/>
    </row>
    <row r="97" spans="1:12" s="4" customFormat="1" outlineLevel="1" x14ac:dyDescent="0.25">
      <c r="A97" s="146"/>
      <c r="B97" s="147"/>
      <c r="C97" s="148"/>
      <c r="D97" s="24" t="s">
        <v>99</v>
      </c>
      <c r="E97" s="30">
        <f t="shared" si="38"/>
        <v>1302.616</v>
      </c>
      <c r="F97" s="30">
        <f>1300+2.616+11788.2204-1013.47136-823.28227-271.62764-9679.83913</f>
        <v>1302.616</v>
      </c>
      <c r="G97" s="30">
        <v>0</v>
      </c>
      <c r="H97" s="30">
        <v>0</v>
      </c>
      <c r="I97" s="30">
        <v>0</v>
      </c>
      <c r="J97" s="30"/>
      <c r="K97" s="7"/>
      <c r="L97" s="7"/>
    </row>
    <row r="98" spans="1:12" s="4" customFormat="1" ht="22.5" customHeight="1" outlineLevel="1" x14ac:dyDescent="0.25">
      <c r="A98" s="146"/>
      <c r="B98" s="147"/>
      <c r="C98" s="148"/>
      <c r="D98" s="24" t="s">
        <v>12</v>
      </c>
      <c r="E98" s="30">
        <f t="shared" si="38"/>
        <v>0</v>
      </c>
      <c r="F98" s="30">
        <v>0</v>
      </c>
      <c r="G98" s="30">
        <v>0</v>
      </c>
      <c r="H98" s="30">
        <v>0</v>
      </c>
      <c r="I98" s="30">
        <v>0</v>
      </c>
      <c r="J98" s="30">
        <v>0</v>
      </c>
      <c r="K98" s="7"/>
      <c r="L98" s="7"/>
    </row>
    <row r="99" spans="1:12" s="64" customFormat="1" outlineLevel="1" x14ac:dyDescent="0.25">
      <c r="A99" s="146" t="s">
        <v>132</v>
      </c>
      <c r="B99" s="147" t="s">
        <v>141</v>
      </c>
      <c r="C99" s="148" t="s">
        <v>24</v>
      </c>
      <c r="D99" s="59" t="s">
        <v>8</v>
      </c>
      <c r="E99" s="60">
        <f t="shared" ref="E99:E102" si="40">SUM(F99:J99)</f>
        <v>76162.559999999998</v>
      </c>
      <c r="F99" s="60">
        <f t="shared" ref="F99:J99" si="41">SUM(F100:F104)</f>
        <v>0</v>
      </c>
      <c r="G99" s="60">
        <f t="shared" si="41"/>
        <v>76162.559999999998</v>
      </c>
      <c r="H99" s="60">
        <f t="shared" si="41"/>
        <v>0</v>
      </c>
      <c r="I99" s="60">
        <f t="shared" si="41"/>
        <v>0</v>
      </c>
      <c r="J99" s="60">
        <f t="shared" si="41"/>
        <v>0</v>
      </c>
      <c r="K99" s="145"/>
      <c r="L99" s="145"/>
    </row>
    <row r="100" spans="1:12" outlineLevel="1" x14ac:dyDescent="0.25">
      <c r="A100" s="146"/>
      <c r="B100" s="147"/>
      <c r="C100" s="148"/>
      <c r="D100" s="24" t="s">
        <v>22</v>
      </c>
      <c r="E100" s="30">
        <f t="shared" si="40"/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</row>
    <row r="101" spans="1:12" s="4" customFormat="1" ht="33" outlineLevel="1" x14ac:dyDescent="0.25">
      <c r="A101" s="146"/>
      <c r="B101" s="147"/>
      <c r="C101" s="148"/>
      <c r="D101" s="24" t="s">
        <v>9</v>
      </c>
      <c r="E101" s="30">
        <f t="shared" si="40"/>
        <v>67784.678400000004</v>
      </c>
      <c r="F101" s="28">
        <v>0</v>
      </c>
      <c r="G101" s="28">
        <f>67784.6784</f>
        <v>67784.678400000004</v>
      </c>
      <c r="H101" s="28">
        <v>0</v>
      </c>
      <c r="I101" s="28">
        <v>0</v>
      </c>
      <c r="J101" s="28">
        <v>0</v>
      </c>
      <c r="K101" s="7"/>
      <c r="L101" s="7"/>
    </row>
    <row r="102" spans="1:12" s="4" customFormat="1" outlineLevel="1" x14ac:dyDescent="0.25">
      <c r="A102" s="146"/>
      <c r="B102" s="147"/>
      <c r="C102" s="148"/>
      <c r="D102" s="24" t="s">
        <v>10</v>
      </c>
      <c r="E102" s="30">
        <f t="shared" si="40"/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7"/>
      <c r="L102" s="7"/>
    </row>
    <row r="103" spans="1:12" s="4" customFormat="1" outlineLevel="1" x14ac:dyDescent="0.25">
      <c r="A103" s="146"/>
      <c r="B103" s="147"/>
      <c r="C103" s="148"/>
      <c r="D103" s="24" t="s">
        <v>99</v>
      </c>
      <c r="E103" s="30">
        <f>SUM(F103:J103)</f>
        <v>8377.8816000000006</v>
      </c>
      <c r="F103" s="30"/>
      <c r="G103" s="30">
        <f>8377.8816</f>
        <v>8377.8816000000006</v>
      </c>
      <c r="H103" s="30">
        <v>0</v>
      </c>
      <c r="I103" s="30">
        <v>0</v>
      </c>
      <c r="J103" s="30"/>
      <c r="K103" s="7"/>
      <c r="L103" s="7"/>
    </row>
    <row r="104" spans="1:12" s="4" customFormat="1" ht="36" customHeight="1" outlineLevel="1" x14ac:dyDescent="0.25">
      <c r="A104" s="146"/>
      <c r="B104" s="147"/>
      <c r="C104" s="148"/>
      <c r="D104" s="24" t="s">
        <v>12</v>
      </c>
      <c r="E104" s="30">
        <f t="shared" ref="E104" si="42">SUM(F104:J104)</f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7"/>
      <c r="L104" s="7"/>
    </row>
    <row r="105" spans="1:12" s="64" customFormat="1" ht="16.5" customHeight="1" outlineLevel="1" x14ac:dyDescent="0.25">
      <c r="A105" s="146" t="s">
        <v>142</v>
      </c>
      <c r="B105" s="147" t="s">
        <v>143</v>
      </c>
      <c r="C105" s="149" t="s">
        <v>16</v>
      </c>
      <c r="D105" s="59" t="s">
        <v>8</v>
      </c>
      <c r="E105" s="60">
        <f t="shared" ref="E105:E116" si="43">SUM(F105:J105)</f>
        <v>0</v>
      </c>
      <c r="F105" s="60">
        <f t="shared" ref="F105:J105" si="44">SUM(F106:F110)</f>
        <v>0</v>
      </c>
      <c r="G105" s="60">
        <f t="shared" si="44"/>
        <v>0</v>
      </c>
      <c r="H105" s="60">
        <f t="shared" ref="H105" si="45">SUM(H106:H110)</f>
        <v>0</v>
      </c>
      <c r="I105" s="60">
        <f t="shared" si="44"/>
        <v>0</v>
      </c>
      <c r="J105" s="60">
        <f t="shared" si="44"/>
        <v>0</v>
      </c>
      <c r="K105" s="145"/>
      <c r="L105" s="145"/>
    </row>
    <row r="106" spans="1:12" outlineLevel="1" x14ac:dyDescent="0.25">
      <c r="A106" s="146"/>
      <c r="B106" s="147"/>
      <c r="C106" s="149"/>
      <c r="D106" s="24" t="s">
        <v>22</v>
      </c>
      <c r="E106" s="30">
        <f t="shared" si="43"/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</row>
    <row r="107" spans="1:12" s="4" customFormat="1" ht="33" outlineLevel="1" x14ac:dyDescent="0.25">
      <c r="A107" s="146"/>
      <c r="B107" s="147"/>
      <c r="C107" s="149"/>
      <c r="D107" s="24" t="s">
        <v>9</v>
      </c>
      <c r="E107" s="30">
        <f t="shared" si="43"/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  <c r="K107" s="7"/>
      <c r="L107" s="7"/>
    </row>
    <row r="108" spans="1:12" s="4" customFormat="1" outlineLevel="1" x14ac:dyDescent="0.25">
      <c r="A108" s="146"/>
      <c r="B108" s="147"/>
      <c r="C108" s="149"/>
      <c r="D108" s="24" t="s">
        <v>10</v>
      </c>
      <c r="E108" s="30">
        <f t="shared" si="43"/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7"/>
      <c r="L108" s="7"/>
    </row>
    <row r="109" spans="1:12" s="4" customFormat="1" outlineLevel="1" x14ac:dyDescent="0.25">
      <c r="A109" s="146"/>
      <c r="B109" s="147"/>
      <c r="C109" s="149"/>
      <c r="D109" s="24" t="s">
        <v>99</v>
      </c>
      <c r="E109" s="30">
        <f>SUM(F109:J109)</f>
        <v>0</v>
      </c>
      <c r="F109" s="30"/>
      <c r="G109" s="30">
        <v>0</v>
      </c>
      <c r="H109" s="30">
        <v>0</v>
      </c>
      <c r="I109" s="30">
        <v>0</v>
      </c>
      <c r="J109" s="30"/>
      <c r="K109" s="7"/>
      <c r="L109" s="7"/>
    </row>
    <row r="110" spans="1:12" s="4" customFormat="1" ht="36" customHeight="1" outlineLevel="1" x14ac:dyDescent="0.25">
      <c r="A110" s="146"/>
      <c r="B110" s="147"/>
      <c r="C110" s="149"/>
      <c r="D110" s="24" t="s">
        <v>12</v>
      </c>
      <c r="E110" s="30">
        <f t="shared" si="43"/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7"/>
      <c r="L110" s="7"/>
    </row>
    <row r="111" spans="1:12" s="51" customFormat="1" outlineLevel="1" x14ac:dyDescent="0.25">
      <c r="A111" s="177" t="s">
        <v>15</v>
      </c>
      <c r="B111" s="178"/>
      <c r="C111" s="179"/>
      <c r="D111" s="59" t="s">
        <v>8</v>
      </c>
      <c r="E111" s="60">
        <f>SUM(F111:J111)</f>
        <v>204050.20238999999</v>
      </c>
      <c r="F111" s="60">
        <f>SUM(F112:F116)</f>
        <v>100348.15208</v>
      </c>
      <c r="G111" s="60">
        <f t="shared" ref="G111" si="46">SUM(G112:G116)</f>
        <v>90497.050310000006</v>
      </c>
      <c r="H111" s="60">
        <f>SUM(H112:H116)</f>
        <v>1365</v>
      </c>
      <c r="I111" s="60">
        <f>SUM(I112:I116)</f>
        <v>13365</v>
      </c>
      <c r="J111" s="60">
        <f>SUM(J112:J116)</f>
        <v>-1525</v>
      </c>
      <c r="K111" s="52"/>
      <c r="L111" s="52"/>
    </row>
    <row r="112" spans="1:12" s="54" customFormat="1" outlineLevel="1" x14ac:dyDescent="0.25">
      <c r="A112" s="180"/>
      <c r="B112" s="181"/>
      <c r="C112" s="182"/>
      <c r="D112" s="78" t="s">
        <v>22</v>
      </c>
      <c r="E112" s="23">
        <f t="shared" si="43"/>
        <v>0</v>
      </c>
      <c r="F112" s="23">
        <f t="shared" ref="F112" si="47">F46+F52+F58+F64+F70+F76+F82</f>
        <v>0</v>
      </c>
      <c r="G112" s="23">
        <f>G46+G52+G58+G64+G70+G76+G82+G94+G100+G106</f>
        <v>0</v>
      </c>
      <c r="H112" s="23">
        <f t="shared" ref="G112:J116" si="48">H46+H52+H58+H64+H70+H76+H82+H94+H106</f>
        <v>0</v>
      </c>
      <c r="I112" s="23">
        <f t="shared" si="48"/>
        <v>0</v>
      </c>
      <c r="J112" s="23">
        <f t="shared" si="48"/>
        <v>0</v>
      </c>
      <c r="K112" s="53"/>
      <c r="L112" s="53"/>
    </row>
    <row r="113" spans="1:13" s="51" customFormat="1" ht="33" x14ac:dyDescent="0.25">
      <c r="A113" s="180"/>
      <c r="B113" s="181"/>
      <c r="C113" s="182"/>
      <c r="D113" s="78" t="s">
        <v>9</v>
      </c>
      <c r="E113" s="29">
        <f t="shared" si="43"/>
        <v>134403.05239999999</v>
      </c>
      <c r="F113" s="23">
        <f t="shared" ref="F113" si="49">F47+F53+F59+F65+F71+F77+F83</f>
        <v>66618.373999999996</v>
      </c>
      <c r="G113" s="23">
        <f>G47+G53+G59+G65+G71+G77+G83+G95+G101+G107</f>
        <v>67784.678400000004</v>
      </c>
      <c r="H113" s="23">
        <f t="shared" si="48"/>
        <v>0</v>
      </c>
      <c r="I113" s="23">
        <f t="shared" si="48"/>
        <v>0</v>
      </c>
      <c r="J113" s="23">
        <f t="shared" si="48"/>
        <v>0</v>
      </c>
      <c r="K113" s="52"/>
      <c r="L113" s="52"/>
      <c r="M113" s="55"/>
    </row>
    <row r="114" spans="1:13" s="51" customFormat="1" x14ac:dyDescent="0.25">
      <c r="A114" s="180"/>
      <c r="B114" s="181"/>
      <c r="C114" s="182"/>
      <c r="D114" s="78" t="s">
        <v>10</v>
      </c>
      <c r="E114" s="29">
        <f t="shared" si="43"/>
        <v>6043.6759400000001</v>
      </c>
      <c r="F114" s="23">
        <f t="shared" ref="F114" si="50">F48+F54+F60+F66+F72+F78+F84</f>
        <v>6043.6759400000001</v>
      </c>
      <c r="G114" s="23">
        <f>G48+G54+G60+G66+G72+G78+G84+G96+G102+G108</f>
        <v>0</v>
      </c>
      <c r="H114" s="23">
        <f t="shared" si="48"/>
        <v>0</v>
      </c>
      <c r="I114" s="23">
        <f t="shared" si="48"/>
        <v>0</v>
      </c>
      <c r="J114" s="23">
        <f t="shared" si="48"/>
        <v>0</v>
      </c>
      <c r="K114" s="52"/>
      <c r="L114" s="52"/>
    </row>
    <row r="115" spans="1:13" s="51" customFormat="1" x14ac:dyDescent="0.25">
      <c r="A115" s="180"/>
      <c r="B115" s="181"/>
      <c r="C115" s="182"/>
      <c r="D115" s="78" t="s">
        <v>99</v>
      </c>
      <c r="E115" s="29">
        <f t="shared" si="43"/>
        <v>63603.474050000004</v>
      </c>
      <c r="F115" s="23">
        <f>F49+F55+F61+F67+F73+F79+F85+F97+F109</f>
        <v>27686.102140000003</v>
      </c>
      <c r="G115" s="23">
        <f>G49+G55+G61+G67+G73+G79+G85+G97+G103+G109</f>
        <v>22712.371910000002</v>
      </c>
      <c r="H115" s="23">
        <f t="shared" si="48"/>
        <v>1365</v>
      </c>
      <c r="I115" s="23">
        <f t="shared" si="48"/>
        <v>13365</v>
      </c>
      <c r="J115" s="23">
        <f t="shared" si="48"/>
        <v>-1525</v>
      </c>
      <c r="K115" s="52"/>
      <c r="L115" s="52"/>
      <c r="M115" s="56"/>
    </row>
    <row r="116" spans="1:13" s="51" customFormat="1" x14ac:dyDescent="0.25">
      <c r="A116" s="183"/>
      <c r="B116" s="184"/>
      <c r="C116" s="185"/>
      <c r="D116" s="78" t="s">
        <v>12</v>
      </c>
      <c r="E116" s="29">
        <f t="shared" si="43"/>
        <v>0</v>
      </c>
      <c r="F116" s="23">
        <f t="shared" ref="F116" si="51">F50+F56+F62+F68+F74+F80+F86</f>
        <v>0</v>
      </c>
      <c r="G116" s="23">
        <f t="shared" si="48"/>
        <v>0</v>
      </c>
      <c r="H116" s="23">
        <f t="shared" si="48"/>
        <v>0</v>
      </c>
      <c r="I116" s="23">
        <f t="shared" si="48"/>
        <v>0</v>
      </c>
      <c r="J116" s="23">
        <f t="shared" si="48"/>
        <v>0</v>
      </c>
      <c r="K116" s="52"/>
      <c r="L116" s="52"/>
    </row>
    <row r="117" spans="1:13" s="58" customFormat="1" ht="26.25" customHeight="1" x14ac:dyDescent="0.25">
      <c r="A117" s="206" t="s">
        <v>39</v>
      </c>
      <c r="B117" s="206"/>
      <c r="C117" s="206"/>
      <c r="D117" s="206"/>
      <c r="E117" s="206"/>
      <c r="F117" s="206"/>
      <c r="G117" s="206"/>
      <c r="H117" s="206"/>
      <c r="I117" s="206"/>
      <c r="J117" s="206"/>
      <c r="K117" s="57"/>
      <c r="L117" s="57"/>
    </row>
    <row r="118" spans="1:13" ht="17.25" customHeight="1" outlineLevel="1" x14ac:dyDescent="0.25">
      <c r="A118" s="146" t="s">
        <v>6</v>
      </c>
      <c r="B118" s="148" t="s">
        <v>105</v>
      </c>
      <c r="C118" s="148" t="s">
        <v>23</v>
      </c>
      <c r="D118" s="59" t="s">
        <v>8</v>
      </c>
      <c r="E118" s="79">
        <f t="shared" ref="E118:E129" si="52">SUM(F118:J118)</f>
        <v>0</v>
      </c>
      <c r="F118" s="67">
        <f t="shared" ref="F118:J118" si="53">SUM(F119:F123)</f>
        <v>0</v>
      </c>
      <c r="G118" s="67">
        <f t="shared" si="53"/>
        <v>0</v>
      </c>
      <c r="H118" s="67">
        <f t="shared" ref="H118:I118" si="54">SUM(H119:H123)</f>
        <v>0</v>
      </c>
      <c r="I118" s="67">
        <f t="shared" si="54"/>
        <v>0</v>
      </c>
      <c r="J118" s="67">
        <f t="shared" si="53"/>
        <v>0</v>
      </c>
    </row>
    <row r="119" spans="1:13" outlineLevel="1" x14ac:dyDescent="0.25">
      <c r="A119" s="146"/>
      <c r="B119" s="148"/>
      <c r="C119" s="148"/>
      <c r="D119" s="24" t="s">
        <v>22</v>
      </c>
      <c r="E119" s="22">
        <f t="shared" si="52"/>
        <v>0</v>
      </c>
      <c r="F119" s="22">
        <v>0</v>
      </c>
      <c r="G119" s="22">
        <v>0</v>
      </c>
      <c r="H119" s="22">
        <v>0</v>
      </c>
      <c r="I119" s="22">
        <v>0</v>
      </c>
      <c r="J119" s="22">
        <v>0</v>
      </c>
    </row>
    <row r="120" spans="1:13" ht="33" outlineLevel="1" x14ac:dyDescent="0.25">
      <c r="A120" s="146"/>
      <c r="B120" s="148"/>
      <c r="C120" s="148"/>
      <c r="D120" s="24" t="s">
        <v>9</v>
      </c>
      <c r="E120" s="22">
        <f t="shared" si="52"/>
        <v>0</v>
      </c>
      <c r="F120" s="22">
        <v>0</v>
      </c>
      <c r="G120" s="22">
        <v>0</v>
      </c>
      <c r="H120" s="22">
        <v>0</v>
      </c>
      <c r="I120" s="22">
        <v>0</v>
      </c>
      <c r="J120" s="22">
        <v>0</v>
      </c>
      <c r="K120" s="8"/>
      <c r="L120" s="8"/>
      <c r="M120" s="9"/>
    </row>
    <row r="121" spans="1:13" outlineLevel="1" x14ac:dyDescent="0.25">
      <c r="A121" s="146"/>
      <c r="B121" s="148"/>
      <c r="C121" s="148"/>
      <c r="D121" s="24" t="s">
        <v>10</v>
      </c>
      <c r="E121" s="22">
        <f t="shared" si="52"/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8"/>
      <c r="L121" s="8"/>
      <c r="M121" s="9"/>
    </row>
    <row r="122" spans="1:13" outlineLevel="1" x14ac:dyDescent="0.25">
      <c r="A122" s="146"/>
      <c r="B122" s="148"/>
      <c r="C122" s="148"/>
      <c r="D122" s="24" t="s">
        <v>99</v>
      </c>
      <c r="E122" s="21">
        <f t="shared" si="52"/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8"/>
      <c r="L122" s="8"/>
      <c r="M122" s="9"/>
    </row>
    <row r="123" spans="1:13" outlineLevel="1" x14ac:dyDescent="0.25">
      <c r="A123" s="146"/>
      <c r="B123" s="148"/>
      <c r="C123" s="148"/>
      <c r="D123" s="24" t="s">
        <v>12</v>
      </c>
      <c r="E123" s="137">
        <f t="shared" si="52"/>
        <v>0</v>
      </c>
      <c r="F123" s="26">
        <f t="shared" ref="F123:J123" si="55">F117</f>
        <v>0</v>
      </c>
      <c r="G123" s="26">
        <f t="shared" si="55"/>
        <v>0</v>
      </c>
      <c r="H123" s="26">
        <f t="shared" ref="H123:I123" si="56">H117</f>
        <v>0</v>
      </c>
      <c r="I123" s="26">
        <f t="shared" si="56"/>
        <v>0</v>
      </c>
      <c r="J123" s="26">
        <f t="shared" si="55"/>
        <v>0</v>
      </c>
      <c r="K123" s="8"/>
      <c r="L123" s="8"/>
      <c r="M123" s="9"/>
    </row>
    <row r="124" spans="1:13" s="64" customFormat="1" x14ac:dyDescent="0.25">
      <c r="A124" s="168" t="s">
        <v>20</v>
      </c>
      <c r="B124" s="169"/>
      <c r="C124" s="170"/>
      <c r="D124" s="59" t="s">
        <v>8</v>
      </c>
      <c r="E124" s="60">
        <f t="shared" si="52"/>
        <v>0</v>
      </c>
      <c r="F124" s="60">
        <f t="shared" ref="F124:J124" si="57">F118</f>
        <v>0</v>
      </c>
      <c r="G124" s="60">
        <f t="shared" si="57"/>
        <v>0</v>
      </c>
      <c r="H124" s="60">
        <f t="shared" ref="H124:I124" si="58">H118</f>
        <v>0</v>
      </c>
      <c r="I124" s="60">
        <f t="shared" si="58"/>
        <v>0</v>
      </c>
      <c r="J124" s="60">
        <f t="shared" si="57"/>
        <v>0</v>
      </c>
      <c r="K124" s="61"/>
      <c r="L124" s="62"/>
      <c r="M124" s="63"/>
    </row>
    <row r="125" spans="1:13" s="58" customFormat="1" outlineLevel="1" x14ac:dyDescent="0.25">
      <c r="A125" s="171"/>
      <c r="B125" s="172"/>
      <c r="C125" s="173"/>
      <c r="D125" s="78" t="s">
        <v>22</v>
      </c>
      <c r="E125" s="29">
        <f t="shared" si="52"/>
        <v>0</v>
      </c>
      <c r="F125" s="32">
        <f t="shared" ref="F125:J129" si="59">F119</f>
        <v>0</v>
      </c>
      <c r="G125" s="32">
        <f t="shared" si="59"/>
        <v>0</v>
      </c>
      <c r="H125" s="32">
        <f t="shared" ref="H125:I125" si="60">H119</f>
        <v>0</v>
      </c>
      <c r="I125" s="32">
        <f t="shared" si="60"/>
        <v>0</v>
      </c>
      <c r="J125" s="32">
        <f t="shared" si="59"/>
        <v>0</v>
      </c>
      <c r="K125" s="65"/>
      <c r="L125" s="65"/>
      <c r="M125" s="66"/>
    </row>
    <row r="126" spans="1:13" s="64" customFormat="1" ht="33" x14ac:dyDescent="0.25">
      <c r="A126" s="171"/>
      <c r="B126" s="172"/>
      <c r="C126" s="173"/>
      <c r="D126" s="78" t="s">
        <v>9</v>
      </c>
      <c r="E126" s="29">
        <f t="shared" si="52"/>
        <v>0</v>
      </c>
      <c r="F126" s="29">
        <f t="shared" si="59"/>
        <v>0</v>
      </c>
      <c r="G126" s="29">
        <f t="shared" si="59"/>
        <v>0</v>
      </c>
      <c r="H126" s="29">
        <f t="shared" ref="H126:I126" si="61">H120</f>
        <v>0</v>
      </c>
      <c r="I126" s="29">
        <f t="shared" si="61"/>
        <v>0</v>
      </c>
      <c r="J126" s="29">
        <f t="shared" si="59"/>
        <v>0</v>
      </c>
      <c r="K126" s="62"/>
      <c r="L126" s="62"/>
      <c r="M126" s="63"/>
    </row>
    <row r="127" spans="1:13" s="64" customFormat="1" x14ac:dyDescent="0.25">
      <c r="A127" s="171"/>
      <c r="B127" s="172"/>
      <c r="C127" s="173"/>
      <c r="D127" s="78" t="s">
        <v>10</v>
      </c>
      <c r="E127" s="29">
        <f t="shared" si="52"/>
        <v>0</v>
      </c>
      <c r="F127" s="29">
        <f t="shared" si="59"/>
        <v>0</v>
      </c>
      <c r="G127" s="29">
        <f t="shared" si="59"/>
        <v>0</v>
      </c>
      <c r="H127" s="29">
        <f t="shared" ref="H127:I127" si="62">H121</f>
        <v>0</v>
      </c>
      <c r="I127" s="29">
        <f t="shared" si="62"/>
        <v>0</v>
      </c>
      <c r="J127" s="29">
        <f t="shared" si="59"/>
        <v>0</v>
      </c>
      <c r="K127" s="62"/>
      <c r="L127" s="62"/>
      <c r="M127" s="63"/>
    </row>
    <row r="128" spans="1:13" s="64" customFormat="1" x14ac:dyDescent="0.25">
      <c r="A128" s="171"/>
      <c r="B128" s="172"/>
      <c r="C128" s="173"/>
      <c r="D128" s="78" t="s">
        <v>99</v>
      </c>
      <c r="E128" s="29">
        <f t="shared" si="52"/>
        <v>0</v>
      </c>
      <c r="F128" s="29">
        <f t="shared" si="59"/>
        <v>0</v>
      </c>
      <c r="G128" s="29">
        <f t="shared" si="59"/>
        <v>0</v>
      </c>
      <c r="H128" s="29">
        <f t="shared" ref="H128:I128" si="63">H122</f>
        <v>0</v>
      </c>
      <c r="I128" s="29">
        <f t="shared" si="63"/>
        <v>0</v>
      </c>
      <c r="J128" s="29">
        <f t="shared" si="59"/>
        <v>0</v>
      </c>
      <c r="K128" s="62"/>
      <c r="L128" s="62"/>
      <c r="M128" s="63"/>
    </row>
    <row r="129" spans="1:13" s="64" customFormat="1" x14ac:dyDescent="0.25">
      <c r="A129" s="174"/>
      <c r="B129" s="175"/>
      <c r="C129" s="176"/>
      <c r="D129" s="78" t="s">
        <v>12</v>
      </c>
      <c r="E129" s="29">
        <f t="shared" si="52"/>
        <v>0</v>
      </c>
      <c r="F129" s="29">
        <f t="shared" si="59"/>
        <v>0</v>
      </c>
      <c r="G129" s="29">
        <f t="shared" si="59"/>
        <v>0</v>
      </c>
      <c r="H129" s="29">
        <f t="shared" ref="H129:I129" si="64">H123</f>
        <v>0</v>
      </c>
      <c r="I129" s="29">
        <f t="shared" si="64"/>
        <v>0</v>
      </c>
      <c r="J129" s="29">
        <f t="shared" si="59"/>
        <v>0</v>
      </c>
      <c r="K129" s="62"/>
      <c r="L129" s="62"/>
      <c r="M129" s="63"/>
    </row>
    <row r="130" spans="1:13" s="4" customFormat="1" x14ac:dyDescent="0.25">
      <c r="A130" s="33"/>
      <c r="B130" s="34"/>
      <c r="C130" s="35"/>
      <c r="D130" s="20"/>
      <c r="E130" s="28"/>
      <c r="F130" s="28"/>
      <c r="G130" s="28"/>
      <c r="H130" s="28"/>
      <c r="I130" s="28"/>
      <c r="J130" s="28"/>
      <c r="K130" s="7"/>
      <c r="L130" s="7"/>
    </row>
    <row r="131" spans="1:13" s="73" customFormat="1" ht="16.5" customHeight="1" x14ac:dyDescent="0.25">
      <c r="A131" s="197" t="s">
        <v>21</v>
      </c>
      <c r="B131" s="198"/>
      <c r="C131" s="199"/>
      <c r="D131" s="68" t="s">
        <v>8</v>
      </c>
      <c r="E131" s="69">
        <f t="shared" ref="E131:E174" si="65">SUM(F131:J131)</f>
        <v>211966.83196000001</v>
      </c>
      <c r="F131" s="70">
        <f t="shared" ref="F131:G136" si="66">F38+F111+F124</f>
        <v>101879.03165</v>
      </c>
      <c r="G131" s="70">
        <f t="shared" si="66"/>
        <v>92692.800310000006</v>
      </c>
      <c r="H131" s="70">
        <f t="shared" ref="H131:I131" si="67">H38+H111+H124</f>
        <v>1820</v>
      </c>
      <c r="I131" s="70">
        <f t="shared" si="67"/>
        <v>13960</v>
      </c>
      <c r="J131" s="70">
        <f t="shared" ref="J131" si="68">J38+J111+J124</f>
        <v>1615</v>
      </c>
      <c r="K131" s="71"/>
      <c r="L131" s="72"/>
    </row>
    <row r="132" spans="1:13" s="76" customFormat="1" outlineLevel="1" x14ac:dyDescent="0.25">
      <c r="A132" s="200"/>
      <c r="B132" s="201"/>
      <c r="C132" s="202"/>
      <c r="D132" s="68" t="s">
        <v>22</v>
      </c>
      <c r="E132" s="69">
        <f t="shared" si="65"/>
        <v>0</v>
      </c>
      <c r="F132" s="70">
        <f t="shared" si="66"/>
        <v>0</v>
      </c>
      <c r="G132" s="70">
        <f t="shared" si="66"/>
        <v>0</v>
      </c>
      <c r="H132" s="70">
        <f t="shared" ref="H132:I132" si="69">H39+H112+H125</f>
        <v>0</v>
      </c>
      <c r="I132" s="70">
        <f t="shared" si="69"/>
        <v>0</v>
      </c>
      <c r="J132" s="70">
        <f>J39+J112+J125</f>
        <v>0</v>
      </c>
      <c r="K132" s="74"/>
      <c r="L132" s="75"/>
    </row>
    <row r="133" spans="1:13" s="73" customFormat="1" ht="33" x14ac:dyDescent="0.25">
      <c r="A133" s="200"/>
      <c r="B133" s="201"/>
      <c r="C133" s="202"/>
      <c r="D133" s="68" t="s">
        <v>9</v>
      </c>
      <c r="E133" s="69">
        <f t="shared" si="65"/>
        <v>134403.05239999999</v>
      </c>
      <c r="F133" s="70">
        <f t="shared" si="66"/>
        <v>66618.373999999996</v>
      </c>
      <c r="G133" s="70">
        <f t="shared" si="66"/>
        <v>67784.678400000004</v>
      </c>
      <c r="H133" s="70">
        <f t="shared" ref="H133:I133" si="70">H40+H113+H126</f>
        <v>0</v>
      </c>
      <c r="I133" s="70">
        <f t="shared" si="70"/>
        <v>0</v>
      </c>
      <c r="J133" s="70">
        <f>J40+J113+J126</f>
        <v>0</v>
      </c>
      <c r="K133" s="71"/>
      <c r="L133" s="72"/>
    </row>
    <row r="134" spans="1:13" s="73" customFormat="1" x14ac:dyDescent="0.25">
      <c r="A134" s="200"/>
      <c r="B134" s="201"/>
      <c r="C134" s="202"/>
      <c r="D134" s="68" t="s">
        <v>10</v>
      </c>
      <c r="E134" s="69">
        <f t="shared" si="65"/>
        <v>6043.6759400000001</v>
      </c>
      <c r="F134" s="77">
        <f t="shared" si="66"/>
        <v>6043.6759400000001</v>
      </c>
      <c r="G134" s="77">
        <f t="shared" si="66"/>
        <v>0</v>
      </c>
      <c r="H134" s="77">
        <f t="shared" ref="H134:I134" si="71">H41+H114+H127</f>
        <v>0</v>
      </c>
      <c r="I134" s="77">
        <f t="shared" si="71"/>
        <v>0</v>
      </c>
      <c r="J134" s="77">
        <f>J41+J114+J127</f>
        <v>0</v>
      </c>
      <c r="K134" s="71"/>
      <c r="L134" s="72"/>
    </row>
    <row r="135" spans="1:13" s="73" customFormat="1" x14ac:dyDescent="0.25">
      <c r="A135" s="200"/>
      <c r="B135" s="201"/>
      <c r="C135" s="202"/>
      <c r="D135" s="68" t="s">
        <v>99</v>
      </c>
      <c r="E135" s="69">
        <f t="shared" si="65"/>
        <v>71520.103620000009</v>
      </c>
      <c r="F135" s="70">
        <f t="shared" si="66"/>
        <v>29216.981710000004</v>
      </c>
      <c r="G135" s="70">
        <f t="shared" si="66"/>
        <v>24908.121910000002</v>
      </c>
      <c r="H135" s="70">
        <f t="shared" ref="H135:I135" si="72">H42+H115+H128</f>
        <v>1820</v>
      </c>
      <c r="I135" s="70">
        <f t="shared" si="72"/>
        <v>13960</v>
      </c>
      <c r="J135" s="70">
        <f>J42+J115+J128</f>
        <v>1615</v>
      </c>
      <c r="K135" s="71"/>
      <c r="L135" s="72"/>
    </row>
    <row r="136" spans="1:13" s="73" customFormat="1" x14ac:dyDescent="0.25">
      <c r="A136" s="203"/>
      <c r="B136" s="204"/>
      <c r="C136" s="205"/>
      <c r="D136" s="68" t="s">
        <v>12</v>
      </c>
      <c r="E136" s="69">
        <f t="shared" si="65"/>
        <v>0</v>
      </c>
      <c r="F136" s="77">
        <f t="shared" si="66"/>
        <v>0</v>
      </c>
      <c r="G136" s="77">
        <f t="shared" si="66"/>
        <v>0</v>
      </c>
      <c r="H136" s="77">
        <f t="shared" ref="H136:I136" si="73">H43+H116+H129</f>
        <v>0</v>
      </c>
      <c r="I136" s="77">
        <f t="shared" si="73"/>
        <v>0</v>
      </c>
      <c r="J136" s="77">
        <f>J43+J116+J129</f>
        <v>0</v>
      </c>
      <c r="K136" s="71"/>
      <c r="L136" s="72"/>
    </row>
    <row r="137" spans="1:13" ht="16.5" customHeight="1" x14ac:dyDescent="0.25">
      <c r="A137" s="165" t="s">
        <v>5</v>
      </c>
      <c r="B137" s="166"/>
      <c r="C137" s="167"/>
      <c r="D137" s="24"/>
      <c r="E137" s="28">
        <f t="shared" si="65"/>
        <v>0</v>
      </c>
      <c r="F137" s="37"/>
      <c r="G137" s="37"/>
      <c r="H137" s="37"/>
      <c r="I137" s="37"/>
      <c r="J137" s="37"/>
      <c r="K137" s="13"/>
    </row>
    <row r="138" spans="1:13" ht="16.5" customHeight="1" x14ac:dyDescent="0.25">
      <c r="A138" s="156" t="s">
        <v>41</v>
      </c>
      <c r="B138" s="157"/>
      <c r="C138" s="158"/>
      <c r="D138" s="20" t="s">
        <v>8</v>
      </c>
      <c r="E138" s="28">
        <f t="shared" si="65"/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13"/>
    </row>
    <row r="139" spans="1:13" outlineLevel="1" x14ac:dyDescent="0.25">
      <c r="A139" s="159"/>
      <c r="B139" s="160"/>
      <c r="C139" s="161"/>
      <c r="D139" s="24" t="s">
        <v>22</v>
      </c>
      <c r="E139" s="28">
        <f t="shared" si="65"/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13"/>
    </row>
    <row r="140" spans="1:13" ht="33" x14ac:dyDescent="0.25">
      <c r="A140" s="159"/>
      <c r="B140" s="160"/>
      <c r="C140" s="161"/>
      <c r="D140" s="24" t="s">
        <v>9</v>
      </c>
      <c r="E140" s="28">
        <f t="shared" si="65"/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13"/>
    </row>
    <row r="141" spans="1:13" x14ac:dyDescent="0.25">
      <c r="A141" s="159"/>
      <c r="B141" s="160"/>
      <c r="C141" s="161"/>
      <c r="D141" s="24" t="s">
        <v>10</v>
      </c>
      <c r="E141" s="28">
        <f t="shared" si="65"/>
        <v>0</v>
      </c>
      <c r="F141" s="38">
        <v>0</v>
      </c>
      <c r="G141" s="38">
        <v>0</v>
      </c>
      <c r="H141" s="38">
        <v>0</v>
      </c>
      <c r="I141" s="38">
        <v>0</v>
      </c>
      <c r="J141" s="38">
        <v>0</v>
      </c>
      <c r="K141" s="13"/>
    </row>
    <row r="142" spans="1:13" x14ac:dyDescent="0.25">
      <c r="A142" s="159"/>
      <c r="B142" s="160"/>
      <c r="C142" s="161"/>
      <c r="D142" s="24" t="s">
        <v>99</v>
      </c>
      <c r="E142" s="28">
        <f t="shared" si="65"/>
        <v>0</v>
      </c>
      <c r="F142" s="38">
        <v>0</v>
      </c>
      <c r="G142" s="38">
        <v>0</v>
      </c>
      <c r="H142" s="38">
        <v>0</v>
      </c>
      <c r="I142" s="38">
        <v>0</v>
      </c>
      <c r="J142" s="38">
        <v>0</v>
      </c>
      <c r="K142" s="13"/>
    </row>
    <row r="143" spans="1:13" x14ac:dyDescent="0.25">
      <c r="A143" s="162"/>
      <c r="B143" s="163"/>
      <c r="C143" s="164"/>
      <c r="D143" s="24" t="s">
        <v>12</v>
      </c>
      <c r="E143" s="28">
        <f t="shared" si="65"/>
        <v>0</v>
      </c>
      <c r="F143" s="38">
        <v>0</v>
      </c>
      <c r="G143" s="38">
        <v>0</v>
      </c>
      <c r="H143" s="38">
        <v>0</v>
      </c>
      <c r="I143" s="38">
        <v>0</v>
      </c>
      <c r="J143" s="38">
        <v>0</v>
      </c>
      <c r="K143" s="13"/>
    </row>
    <row r="144" spans="1:13" ht="16.5" customHeight="1" x14ac:dyDescent="0.25">
      <c r="A144" s="156" t="s">
        <v>42</v>
      </c>
      <c r="B144" s="157"/>
      <c r="C144" s="158"/>
      <c r="D144" s="20" t="s">
        <v>8</v>
      </c>
      <c r="E144" s="28">
        <f t="shared" si="65"/>
        <v>211966.83196000001</v>
      </c>
      <c r="F144" s="39">
        <f t="shared" ref="F144:J144" si="74">SUM(F145:F149)</f>
        <v>101879.03165</v>
      </c>
      <c r="G144" s="39">
        <f t="shared" si="74"/>
        <v>92692.800310000006</v>
      </c>
      <c r="H144" s="39">
        <f t="shared" ref="H144:I144" si="75">SUM(H145:H149)</f>
        <v>1820</v>
      </c>
      <c r="I144" s="39">
        <f t="shared" si="75"/>
        <v>13960</v>
      </c>
      <c r="J144" s="39">
        <f t="shared" si="74"/>
        <v>1615</v>
      </c>
    </row>
    <row r="145" spans="1:11" outlineLevel="1" x14ac:dyDescent="0.25">
      <c r="A145" s="159"/>
      <c r="B145" s="160"/>
      <c r="C145" s="161"/>
      <c r="D145" s="24" t="s">
        <v>22</v>
      </c>
      <c r="E145" s="30">
        <f t="shared" si="65"/>
        <v>0</v>
      </c>
      <c r="F145" s="22">
        <f t="shared" ref="F145:J145" si="76">F119</f>
        <v>0</v>
      </c>
      <c r="G145" s="22">
        <f t="shared" si="76"/>
        <v>0</v>
      </c>
      <c r="H145" s="22">
        <f t="shared" si="76"/>
        <v>0</v>
      </c>
      <c r="I145" s="22">
        <f t="shared" si="76"/>
        <v>0</v>
      </c>
      <c r="J145" s="22">
        <f t="shared" si="76"/>
        <v>0</v>
      </c>
    </row>
    <row r="146" spans="1:11" ht="33" x14ac:dyDescent="0.25">
      <c r="A146" s="159"/>
      <c r="B146" s="160"/>
      <c r="C146" s="161"/>
      <c r="D146" s="24" t="s">
        <v>9</v>
      </c>
      <c r="E146" s="30">
        <f t="shared" si="65"/>
        <v>134403.05239999999</v>
      </c>
      <c r="F146" s="30">
        <f>F133</f>
        <v>66618.373999999996</v>
      </c>
      <c r="G146" s="30">
        <f t="shared" ref="F146:J148" si="77">G133</f>
        <v>67784.678400000004</v>
      </c>
      <c r="H146" s="30">
        <f t="shared" ref="H146:I146" si="78">H133</f>
        <v>0</v>
      </c>
      <c r="I146" s="30">
        <f t="shared" si="78"/>
        <v>0</v>
      </c>
      <c r="J146" s="30">
        <f t="shared" si="77"/>
        <v>0</v>
      </c>
    </row>
    <row r="147" spans="1:11" x14ac:dyDescent="0.25">
      <c r="A147" s="159"/>
      <c r="B147" s="160"/>
      <c r="C147" s="161"/>
      <c r="D147" s="24" t="s">
        <v>10</v>
      </c>
      <c r="E147" s="30">
        <f t="shared" si="65"/>
        <v>6043.6759400000001</v>
      </c>
      <c r="F147" s="30">
        <f t="shared" si="77"/>
        <v>6043.6759400000001</v>
      </c>
      <c r="G147" s="30">
        <f t="shared" si="77"/>
        <v>0</v>
      </c>
      <c r="H147" s="30">
        <f t="shared" ref="H147:I147" si="79">H134</f>
        <v>0</v>
      </c>
      <c r="I147" s="30">
        <f t="shared" si="79"/>
        <v>0</v>
      </c>
      <c r="J147" s="30">
        <f t="shared" si="77"/>
        <v>0</v>
      </c>
    </row>
    <row r="148" spans="1:11" x14ac:dyDescent="0.25">
      <c r="A148" s="159"/>
      <c r="B148" s="160"/>
      <c r="C148" s="161"/>
      <c r="D148" s="24" t="s">
        <v>99</v>
      </c>
      <c r="E148" s="30">
        <f t="shared" si="65"/>
        <v>71520.103620000009</v>
      </c>
      <c r="F148" s="38">
        <f>F135</f>
        <v>29216.981710000004</v>
      </c>
      <c r="G148" s="38">
        <f t="shared" si="77"/>
        <v>24908.121910000002</v>
      </c>
      <c r="H148" s="38">
        <f t="shared" ref="H148:I148" si="80">H135</f>
        <v>1820</v>
      </c>
      <c r="I148" s="38">
        <f t="shared" si="80"/>
        <v>13960</v>
      </c>
      <c r="J148" s="38">
        <f t="shared" si="77"/>
        <v>1615</v>
      </c>
    </row>
    <row r="149" spans="1:11" x14ac:dyDescent="0.25">
      <c r="A149" s="162"/>
      <c r="B149" s="163"/>
      <c r="C149" s="164"/>
      <c r="D149" s="24" t="s">
        <v>12</v>
      </c>
      <c r="E149" s="30">
        <f t="shared" si="65"/>
        <v>0</v>
      </c>
      <c r="F149" s="38">
        <f>F136</f>
        <v>0</v>
      </c>
      <c r="G149" s="38">
        <f>G136</f>
        <v>0</v>
      </c>
      <c r="H149" s="38">
        <f>H136</f>
        <v>0</v>
      </c>
      <c r="I149" s="38">
        <f>I136</f>
        <v>0</v>
      </c>
      <c r="J149" s="38">
        <f>J136</f>
        <v>0</v>
      </c>
    </row>
    <row r="150" spans="1:11" ht="16.5" customHeight="1" x14ac:dyDescent="0.25">
      <c r="A150" s="165" t="s">
        <v>5</v>
      </c>
      <c r="B150" s="166"/>
      <c r="C150" s="167"/>
      <c r="D150" s="24"/>
      <c r="E150" s="28">
        <f t="shared" si="65"/>
        <v>0</v>
      </c>
      <c r="F150" s="37"/>
      <c r="G150" s="37"/>
      <c r="H150" s="37"/>
      <c r="I150" s="37"/>
      <c r="J150" s="37"/>
      <c r="K150" s="13"/>
    </row>
    <row r="151" spans="1:11" ht="16.5" customHeight="1" x14ac:dyDescent="0.25">
      <c r="A151" s="156" t="s">
        <v>43</v>
      </c>
      <c r="B151" s="157"/>
      <c r="C151" s="158"/>
      <c r="D151" s="20" t="s">
        <v>8</v>
      </c>
      <c r="E151" s="28">
        <f t="shared" si="65"/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13"/>
    </row>
    <row r="152" spans="1:11" outlineLevel="1" x14ac:dyDescent="0.25">
      <c r="A152" s="159"/>
      <c r="B152" s="160"/>
      <c r="C152" s="161"/>
      <c r="D152" s="24" t="s">
        <v>22</v>
      </c>
      <c r="E152" s="28">
        <f t="shared" si="65"/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13"/>
    </row>
    <row r="153" spans="1:11" ht="33" x14ac:dyDescent="0.25">
      <c r="A153" s="159"/>
      <c r="B153" s="160"/>
      <c r="C153" s="161"/>
      <c r="D153" s="24" t="s">
        <v>9</v>
      </c>
      <c r="E153" s="28">
        <f t="shared" si="65"/>
        <v>0</v>
      </c>
      <c r="F153" s="38">
        <v>0</v>
      </c>
      <c r="G153" s="38">
        <v>0</v>
      </c>
      <c r="H153" s="38">
        <v>0</v>
      </c>
      <c r="I153" s="38">
        <v>0</v>
      </c>
      <c r="J153" s="38">
        <v>0</v>
      </c>
      <c r="K153" s="13"/>
    </row>
    <row r="154" spans="1:11" x14ac:dyDescent="0.25">
      <c r="A154" s="159"/>
      <c r="B154" s="160"/>
      <c r="C154" s="161"/>
      <c r="D154" s="24" t="s">
        <v>10</v>
      </c>
      <c r="E154" s="28">
        <f t="shared" si="65"/>
        <v>0</v>
      </c>
      <c r="F154" s="38">
        <v>0</v>
      </c>
      <c r="G154" s="38">
        <v>0</v>
      </c>
      <c r="H154" s="38">
        <v>0</v>
      </c>
      <c r="I154" s="38">
        <v>0</v>
      </c>
      <c r="J154" s="38">
        <v>0</v>
      </c>
      <c r="K154" s="13"/>
    </row>
    <row r="155" spans="1:11" x14ac:dyDescent="0.25">
      <c r="A155" s="159"/>
      <c r="B155" s="160"/>
      <c r="C155" s="161"/>
      <c r="D155" s="24" t="s">
        <v>99</v>
      </c>
      <c r="E155" s="28">
        <f t="shared" si="65"/>
        <v>0</v>
      </c>
      <c r="F155" s="38">
        <v>0</v>
      </c>
      <c r="G155" s="38">
        <v>0</v>
      </c>
      <c r="H155" s="38">
        <v>0</v>
      </c>
      <c r="I155" s="38">
        <v>0</v>
      </c>
      <c r="J155" s="38">
        <v>0</v>
      </c>
      <c r="K155" s="13"/>
    </row>
    <row r="156" spans="1:11" x14ac:dyDescent="0.25">
      <c r="A156" s="162"/>
      <c r="B156" s="163"/>
      <c r="C156" s="164"/>
      <c r="D156" s="24" t="s">
        <v>12</v>
      </c>
      <c r="E156" s="28">
        <f t="shared" si="65"/>
        <v>0</v>
      </c>
      <c r="F156" s="38">
        <v>0</v>
      </c>
      <c r="G156" s="38">
        <v>0</v>
      </c>
      <c r="H156" s="38">
        <v>0</v>
      </c>
      <c r="I156" s="38">
        <v>0</v>
      </c>
      <c r="J156" s="38">
        <v>0</v>
      </c>
      <c r="K156" s="13"/>
    </row>
    <row r="157" spans="1:11" ht="16.5" customHeight="1" x14ac:dyDescent="0.25">
      <c r="A157" s="156" t="s">
        <v>44</v>
      </c>
      <c r="B157" s="157"/>
      <c r="C157" s="158"/>
      <c r="D157" s="20" t="s">
        <v>8</v>
      </c>
      <c r="E157" s="28">
        <f t="shared" si="65"/>
        <v>211966.83195999998</v>
      </c>
      <c r="F157" s="39">
        <f t="shared" ref="F157:J157" si="81">SUM(F158:F162)</f>
        <v>101879.03164999999</v>
      </c>
      <c r="G157" s="39">
        <f>SUM(G158:G162)</f>
        <v>92692.800310000006</v>
      </c>
      <c r="H157" s="39">
        <f t="shared" ref="H157:I157" si="82">SUM(H158:H162)</f>
        <v>1820</v>
      </c>
      <c r="I157" s="39">
        <f t="shared" si="82"/>
        <v>13960</v>
      </c>
      <c r="J157" s="39">
        <f t="shared" si="81"/>
        <v>1615</v>
      </c>
    </row>
    <row r="158" spans="1:11" outlineLevel="1" x14ac:dyDescent="0.25">
      <c r="A158" s="159"/>
      <c r="B158" s="160"/>
      <c r="C158" s="161"/>
      <c r="D158" s="24" t="s">
        <v>22</v>
      </c>
      <c r="E158" s="30">
        <f t="shared" si="65"/>
        <v>0</v>
      </c>
      <c r="F158" s="22">
        <f t="shared" ref="F158:J162" si="83">F132</f>
        <v>0</v>
      </c>
      <c r="G158" s="22">
        <f t="shared" si="83"/>
        <v>0</v>
      </c>
      <c r="H158" s="22">
        <f t="shared" ref="H158:I158" si="84">H132</f>
        <v>0</v>
      </c>
      <c r="I158" s="22">
        <f t="shared" si="84"/>
        <v>0</v>
      </c>
      <c r="J158" s="22">
        <f t="shared" si="83"/>
        <v>0</v>
      </c>
    </row>
    <row r="159" spans="1:11" ht="33" x14ac:dyDescent="0.25">
      <c r="A159" s="159"/>
      <c r="B159" s="160"/>
      <c r="C159" s="161"/>
      <c r="D159" s="24" t="s">
        <v>9</v>
      </c>
      <c r="E159" s="30">
        <f t="shared" si="65"/>
        <v>134403.05239999999</v>
      </c>
      <c r="F159" s="30">
        <f>F165+F171</f>
        <v>66618.373999999996</v>
      </c>
      <c r="G159" s="30">
        <f t="shared" ref="G159:J159" si="85">G165+G171</f>
        <v>67784.678400000004</v>
      </c>
      <c r="H159" s="30">
        <f t="shared" ref="H159" si="86">H165+H171</f>
        <v>0</v>
      </c>
      <c r="I159" s="30">
        <f t="shared" si="85"/>
        <v>0</v>
      </c>
      <c r="J159" s="30">
        <f t="shared" si="85"/>
        <v>0</v>
      </c>
    </row>
    <row r="160" spans="1:11" x14ac:dyDescent="0.25">
      <c r="A160" s="159"/>
      <c r="B160" s="160"/>
      <c r="C160" s="161"/>
      <c r="D160" s="24" t="s">
        <v>10</v>
      </c>
      <c r="E160" s="30">
        <f t="shared" si="65"/>
        <v>6043.6759400000001</v>
      </c>
      <c r="F160" s="30">
        <f>F166+F172</f>
        <v>6043.6759400000001</v>
      </c>
      <c r="G160" s="30">
        <f t="shared" ref="G160:J160" si="87">G166+G172</f>
        <v>0</v>
      </c>
      <c r="H160" s="30">
        <f t="shared" ref="H160" si="88">H166+H172</f>
        <v>0</v>
      </c>
      <c r="I160" s="30">
        <f t="shared" si="87"/>
        <v>0</v>
      </c>
      <c r="J160" s="30">
        <f t="shared" si="87"/>
        <v>0</v>
      </c>
    </row>
    <row r="161" spans="1:10" x14ac:dyDescent="0.25">
      <c r="A161" s="159"/>
      <c r="B161" s="160"/>
      <c r="C161" s="161"/>
      <c r="D161" s="24" t="s">
        <v>99</v>
      </c>
      <c r="E161" s="30">
        <f t="shared" si="65"/>
        <v>71520.103620000009</v>
      </c>
      <c r="F161" s="38">
        <f t="shared" ref="F161:J161" si="89">F167+F173</f>
        <v>29216.98171</v>
      </c>
      <c r="G161" s="38">
        <f>G167+G173</f>
        <v>24908.121910000002</v>
      </c>
      <c r="H161" s="38">
        <f t="shared" ref="H161" si="90">H167+H173</f>
        <v>1820</v>
      </c>
      <c r="I161" s="38">
        <f t="shared" si="89"/>
        <v>13960</v>
      </c>
      <c r="J161" s="38">
        <f t="shared" si="89"/>
        <v>1615</v>
      </c>
    </row>
    <row r="162" spans="1:10" x14ac:dyDescent="0.25">
      <c r="A162" s="162"/>
      <c r="B162" s="163"/>
      <c r="C162" s="164"/>
      <c r="D162" s="24" t="s">
        <v>12</v>
      </c>
      <c r="E162" s="30">
        <f t="shared" si="65"/>
        <v>0</v>
      </c>
      <c r="F162" s="38">
        <f t="shared" si="83"/>
        <v>0</v>
      </c>
      <c r="G162" s="38">
        <f t="shared" si="83"/>
        <v>0</v>
      </c>
      <c r="H162" s="38">
        <f t="shared" ref="H162:I162" si="91">H136</f>
        <v>0</v>
      </c>
      <c r="I162" s="38">
        <f t="shared" si="91"/>
        <v>0</v>
      </c>
      <c r="J162" s="38">
        <f t="shared" si="83"/>
        <v>0</v>
      </c>
    </row>
    <row r="163" spans="1:10" ht="16.5" customHeight="1" x14ac:dyDescent="0.25">
      <c r="A163" s="188" t="s">
        <v>25</v>
      </c>
      <c r="B163" s="189"/>
      <c r="C163" s="190"/>
      <c r="D163" s="20" t="s">
        <v>8</v>
      </c>
      <c r="E163" s="28">
        <f t="shared" si="65"/>
        <v>196305.12368999998</v>
      </c>
      <c r="F163" s="36">
        <f t="shared" ref="F163:J163" si="92">SUM(F164:F168)</f>
        <v>88844.128979999994</v>
      </c>
      <c r="G163" s="36">
        <f t="shared" si="92"/>
        <v>91665.994709999999</v>
      </c>
      <c r="H163" s="36">
        <f t="shared" ref="H163:I163" si="93">SUM(H164:H168)</f>
        <v>1020</v>
      </c>
      <c r="I163" s="36">
        <f t="shared" si="93"/>
        <v>13160</v>
      </c>
      <c r="J163" s="36">
        <f t="shared" si="92"/>
        <v>1615</v>
      </c>
    </row>
    <row r="164" spans="1:10" outlineLevel="1" x14ac:dyDescent="0.25">
      <c r="A164" s="191"/>
      <c r="B164" s="192"/>
      <c r="C164" s="193"/>
      <c r="D164" s="24" t="s">
        <v>22</v>
      </c>
      <c r="E164" s="28">
        <f t="shared" si="65"/>
        <v>0</v>
      </c>
      <c r="F164" s="30">
        <f t="shared" ref="F164:J164" si="94">F9+F15+F21+F27+F64+F76+F88</f>
        <v>0</v>
      </c>
      <c r="G164" s="38">
        <f>G9+G15+G21+G27+G46+G64+G76+G88+G94+G100+G119</f>
        <v>0</v>
      </c>
      <c r="H164" s="30">
        <f t="shared" ref="H164:I164" si="95">H9+H15+H21+H27+H64+H76+H88</f>
        <v>0</v>
      </c>
      <c r="I164" s="30">
        <f t="shared" si="95"/>
        <v>0</v>
      </c>
      <c r="J164" s="30">
        <f t="shared" si="94"/>
        <v>0</v>
      </c>
    </row>
    <row r="165" spans="1:10" ht="33" x14ac:dyDescent="0.25">
      <c r="A165" s="191"/>
      <c r="B165" s="192"/>
      <c r="C165" s="193"/>
      <c r="D165" s="24" t="s">
        <v>9</v>
      </c>
      <c r="E165" s="30">
        <f t="shared" si="65"/>
        <v>126183.43324</v>
      </c>
      <c r="F165" s="30">
        <f>F10+F16+F22+F28+F65+F77+F89+F47</f>
        <v>58398.754839999994</v>
      </c>
      <c r="G165" s="38">
        <f>G10+G16+G22+G28+G47+G65+G77+G89+G95+G101+G120</f>
        <v>67784.678400000004</v>
      </c>
      <c r="H165" s="30">
        <f t="shared" ref="H165:I165" si="96">H10+H16+H22+H28+H65+H77+H89+H47</f>
        <v>0</v>
      </c>
      <c r="I165" s="30">
        <f t="shared" si="96"/>
        <v>0</v>
      </c>
      <c r="J165" s="30">
        <f t="shared" ref="G165:J165" si="97">J10+J16+J22+J28+J65+J77+J89+J47</f>
        <v>0</v>
      </c>
    </row>
    <row r="166" spans="1:10" x14ac:dyDescent="0.25">
      <c r="A166" s="191"/>
      <c r="B166" s="192"/>
      <c r="C166" s="193"/>
      <c r="D166" s="24" t="s">
        <v>10</v>
      </c>
      <c r="E166" s="30">
        <f t="shared" si="65"/>
        <v>5663.2632000000003</v>
      </c>
      <c r="F166" s="30">
        <f>F11+F17+F23+F29+F66+F78+F48</f>
        <v>5663.2632000000003</v>
      </c>
      <c r="G166" s="38">
        <f>G11+G17+G23+G29+G48+G66+G78+G90+G96+G102+G121</f>
        <v>0</v>
      </c>
      <c r="H166" s="30">
        <f>H11+H17+H23+H29+H66+H78+H48</f>
        <v>0</v>
      </c>
      <c r="I166" s="30">
        <f>I11+I17+I23+I29+I66+I78+F90+I48</f>
        <v>0</v>
      </c>
      <c r="J166" s="30">
        <f>J11+J17+J23+J29+J66+J78+G90+J48</f>
        <v>0</v>
      </c>
    </row>
    <row r="167" spans="1:10" x14ac:dyDescent="0.25">
      <c r="A167" s="191"/>
      <c r="B167" s="192"/>
      <c r="C167" s="193"/>
      <c r="D167" s="24" t="s">
        <v>99</v>
      </c>
      <c r="E167" s="30">
        <f t="shared" si="65"/>
        <v>64458.427250000001</v>
      </c>
      <c r="F167" s="38">
        <f>F12+F18+F24+F30+F67+F79+F91+F122+F49+F97+F109</f>
        <v>24782.110939999999</v>
      </c>
      <c r="G167" s="38">
        <f>G12+G18+G24+G30+G49+G67+G79+G91+G97+G103+G122</f>
        <v>23881.316310000002</v>
      </c>
      <c r="H167" s="38">
        <f>H12+H18+H24+H30+H49+H67+H79+H91+H97+H109+H122</f>
        <v>1020</v>
      </c>
      <c r="I167" s="38">
        <f>I12+I18+I24+I30+I49+I67+I79+I91+I97+I109+I122</f>
        <v>13160</v>
      </c>
      <c r="J167" s="38">
        <f>J12+J18+J24+J30+J49+J67+J79+J91+J97+J109+J122</f>
        <v>1615</v>
      </c>
    </row>
    <row r="168" spans="1:10" x14ac:dyDescent="0.25">
      <c r="A168" s="194"/>
      <c r="B168" s="195"/>
      <c r="C168" s="196"/>
      <c r="D168" s="24" t="s">
        <v>12</v>
      </c>
      <c r="E168" s="30">
        <f t="shared" si="65"/>
        <v>0</v>
      </c>
      <c r="F168" s="38">
        <f t="shared" ref="F168:J168" si="98">F13+F19+F25+F31+F68+F80+F92+F50</f>
        <v>0</v>
      </c>
      <c r="G168" s="38">
        <f>G13+G19+G25+G31+G50+G68+G80+G92+G98+G104+G123</f>
        <v>0</v>
      </c>
      <c r="H168" s="38">
        <f t="shared" ref="H168:I168" si="99">H13+H19+H25+H31+H68+H80+H92+H50</f>
        <v>0</v>
      </c>
      <c r="I168" s="38">
        <f t="shared" si="99"/>
        <v>0</v>
      </c>
      <c r="J168" s="38">
        <f t="shared" si="98"/>
        <v>0</v>
      </c>
    </row>
    <row r="169" spans="1:10" ht="16.5" customHeight="1" x14ac:dyDescent="0.25">
      <c r="A169" s="188" t="s">
        <v>26</v>
      </c>
      <c r="B169" s="189"/>
      <c r="C169" s="190"/>
      <c r="D169" s="20" t="s">
        <v>8</v>
      </c>
      <c r="E169" s="28">
        <f t="shared" si="65"/>
        <v>15661.708269999999</v>
      </c>
      <c r="F169" s="36">
        <f t="shared" ref="F169:J169" si="100">SUM(F170:F174)</f>
        <v>13034.902669999999</v>
      </c>
      <c r="G169" s="36">
        <f t="shared" si="100"/>
        <v>1026.8056000000001</v>
      </c>
      <c r="H169" s="36">
        <f t="shared" ref="H169:I169" si="101">SUM(H170:H174)</f>
        <v>800</v>
      </c>
      <c r="I169" s="36">
        <f t="shared" si="101"/>
        <v>800</v>
      </c>
      <c r="J169" s="36">
        <f t="shared" si="100"/>
        <v>0</v>
      </c>
    </row>
    <row r="170" spans="1:10" outlineLevel="1" x14ac:dyDescent="0.25">
      <c r="A170" s="191"/>
      <c r="B170" s="192"/>
      <c r="C170" s="193"/>
      <c r="D170" s="24" t="s">
        <v>22</v>
      </c>
      <c r="E170" s="30">
        <f t="shared" si="65"/>
        <v>0</v>
      </c>
      <c r="F170" s="30">
        <f t="shared" ref="F170:G172" si="102">F33+F52+F58+F70+F82</f>
        <v>0</v>
      </c>
      <c r="G170" s="30">
        <f t="shared" si="102"/>
        <v>0</v>
      </c>
      <c r="H170" s="30">
        <f t="shared" ref="H170:I170" si="103">H33+H52+H58+H70+H82</f>
        <v>0</v>
      </c>
      <c r="I170" s="30">
        <f t="shared" si="103"/>
        <v>0</v>
      </c>
      <c r="J170" s="30">
        <f>J33+J52+J58+J70+J82</f>
        <v>0</v>
      </c>
    </row>
    <row r="171" spans="1:10" ht="33" x14ac:dyDescent="0.25">
      <c r="A171" s="191"/>
      <c r="B171" s="192"/>
      <c r="C171" s="193"/>
      <c r="D171" s="24" t="s">
        <v>9</v>
      </c>
      <c r="E171" s="30">
        <f t="shared" si="65"/>
        <v>8219.6191600000002</v>
      </c>
      <c r="F171" s="30">
        <f t="shared" si="102"/>
        <v>8219.6191600000002</v>
      </c>
      <c r="G171" s="30">
        <f t="shared" si="102"/>
        <v>0</v>
      </c>
      <c r="H171" s="30">
        <f t="shared" ref="H171:I171" si="104">H34+H53+H59+H71+H83</f>
        <v>0</v>
      </c>
      <c r="I171" s="30">
        <f t="shared" si="104"/>
        <v>0</v>
      </c>
      <c r="J171" s="30">
        <f>J34+J53+J59+J71+J83</f>
        <v>0</v>
      </c>
    </row>
    <row r="172" spans="1:10" x14ac:dyDescent="0.25">
      <c r="A172" s="191"/>
      <c r="B172" s="192"/>
      <c r="C172" s="193"/>
      <c r="D172" s="24" t="s">
        <v>10</v>
      </c>
      <c r="E172" s="30">
        <f t="shared" si="65"/>
        <v>380.41273999999999</v>
      </c>
      <c r="F172" s="30">
        <f t="shared" si="102"/>
        <v>380.41273999999999</v>
      </c>
      <c r="G172" s="30">
        <f t="shared" si="102"/>
        <v>0</v>
      </c>
      <c r="H172" s="30">
        <f t="shared" ref="H172:I172" si="105">H35+H54+H60+H72+H84</f>
        <v>0</v>
      </c>
      <c r="I172" s="30">
        <f t="shared" si="105"/>
        <v>0</v>
      </c>
      <c r="J172" s="30">
        <f>J35+J54+J60+J72+J84</f>
        <v>0</v>
      </c>
    </row>
    <row r="173" spans="1:10" x14ac:dyDescent="0.25">
      <c r="A173" s="191"/>
      <c r="B173" s="192"/>
      <c r="C173" s="193"/>
      <c r="D173" s="24" t="s">
        <v>99</v>
      </c>
      <c r="E173" s="30">
        <f t="shared" si="65"/>
        <v>7061.6763699999992</v>
      </c>
      <c r="F173" s="38">
        <f>F36+F55+F61+F73+F85</f>
        <v>4434.8707699999995</v>
      </c>
      <c r="G173" s="38">
        <f>G36+G55+G61+G73+G85+G109</f>
        <v>1026.8056000000001</v>
      </c>
      <c r="H173" s="38">
        <f t="shared" ref="H173:I173" si="106">H36+H55+H61+H73+H85</f>
        <v>800</v>
      </c>
      <c r="I173" s="38">
        <f t="shared" si="106"/>
        <v>800</v>
      </c>
      <c r="J173" s="38">
        <f t="shared" ref="J173" si="107">J36+J55+J61+J73+J85</f>
        <v>0</v>
      </c>
    </row>
    <row r="174" spans="1:10" ht="24" customHeight="1" x14ac:dyDescent="0.25">
      <c r="A174" s="194"/>
      <c r="B174" s="195"/>
      <c r="C174" s="196"/>
      <c r="D174" s="24" t="s">
        <v>12</v>
      </c>
      <c r="E174" s="30">
        <f t="shared" si="65"/>
        <v>0</v>
      </c>
      <c r="F174" s="38">
        <f>F37+F56+F62+F74+F86</f>
        <v>0</v>
      </c>
      <c r="G174" s="38">
        <f>G37+G56+G62+G74+G86</f>
        <v>0</v>
      </c>
      <c r="H174" s="38">
        <f t="shared" ref="H174:I174" si="108">H37+H56+H62+H74+H86</f>
        <v>0</v>
      </c>
      <c r="I174" s="38">
        <f t="shared" si="108"/>
        <v>0</v>
      </c>
      <c r="J174" s="38">
        <f>J37+J56+J62+J74+J86</f>
        <v>0</v>
      </c>
    </row>
    <row r="176" spans="1:10" x14ac:dyDescent="0.25">
      <c r="C176" s="3" t="s">
        <v>36</v>
      </c>
      <c r="E176" s="5">
        <f>E169+E163</f>
        <v>211966.83195999998</v>
      </c>
      <c r="F176" s="14">
        <f t="shared" ref="F176:J176" si="109">F169+F163</f>
        <v>101879.03164999999</v>
      </c>
      <c r="G176" s="14">
        <f t="shared" si="109"/>
        <v>92692.800310000006</v>
      </c>
      <c r="H176" s="14">
        <f t="shared" ref="H176:I176" si="110">H169+H163</f>
        <v>1820</v>
      </c>
      <c r="I176" s="14">
        <f t="shared" si="110"/>
        <v>13960</v>
      </c>
      <c r="J176" s="14">
        <f t="shared" si="109"/>
        <v>1615</v>
      </c>
    </row>
  </sheetData>
  <mergeCells count="71">
    <mergeCell ref="A151:C156"/>
    <mergeCell ref="C81:C86"/>
    <mergeCell ref="A169:C174"/>
    <mergeCell ref="A163:C168"/>
    <mergeCell ref="A87:A92"/>
    <mergeCell ref="B87:B92"/>
    <mergeCell ref="C87:C92"/>
    <mergeCell ref="A131:C136"/>
    <mergeCell ref="A117:J117"/>
    <mergeCell ref="A118:A123"/>
    <mergeCell ref="B118:B123"/>
    <mergeCell ref="C118:C123"/>
    <mergeCell ref="A124:C129"/>
    <mergeCell ref="A137:C137"/>
    <mergeCell ref="A138:C143"/>
    <mergeCell ref="A144:C149"/>
    <mergeCell ref="A157:C162"/>
    <mergeCell ref="A150:C150"/>
    <mergeCell ref="A20:A25"/>
    <mergeCell ref="B20:B25"/>
    <mergeCell ref="C20:C25"/>
    <mergeCell ref="C26:C31"/>
    <mergeCell ref="A38:C43"/>
    <mergeCell ref="A111:C116"/>
    <mergeCell ref="C32:C37"/>
    <mergeCell ref="A26:A37"/>
    <mergeCell ref="B26:B37"/>
    <mergeCell ref="C69:C74"/>
    <mergeCell ref="A63:A74"/>
    <mergeCell ref="B63:B74"/>
    <mergeCell ref="A44:J44"/>
    <mergeCell ref="A75:A80"/>
    <mergeCell ref="B8:B13"/>
    <mergeCell ref="C8:C13"/>
    <mergeCell ref="A14:A19"/>
    <mergeCell ref="B14:B19"/>
    <mergeCell ref="C14:C19"/>
    <mergeCell ref="C63:C68"/>
    <mergeCell ref="C75:C80"/>
    <mergeCell ref="A81:A86"/>
    <mergeCell ref="B81:B86"/>
    <mergeCell ref="F1:J1"/>
    <mergeCell ref="A2:J2"/>
    <mergeCell ref="A3:A5"/>
    <mergeCell ref="B3:B5"/>
    <mergeCell ref="C3:C5"/>
    <mergeCell ref="D3:D5"/>
    <mergeCell ref="E3:J3"/>
    <mergeCell ref="E4:E5"/>
    <mergeCell ref="F4:J4"/>
    <mergeCell ref="B75:B80"/>
    <mergeCell ref="A7:J7"/>
    <mergeCell ref="A8:A13"/>
    <mergeCell ref="A45:A50"/>
    <mergeCell ref="B45:B50"/>
    <mergeCell ref="C45:C50"/>
    <mergeCell ref="C51:C56"/>
    <mergeCell ref="A57:A62"/>
    <mergeCell ref="B57:B62"/>
    <mergeCell ref="C57:C62"/>
    <mergeCell ref="A51:A56"/>
    <mergeCell ref="B51:B56"/>
    <mergeCell ref="A93:A98"/>
    <mergeCell ref="B93:B98"/>
    <mergeCell ref="C93:C98"/>
    <mergeCell ref="A105:A110"/>
    <mergeCell ref="B105:B110"/>
    <mergeCell ref="C105:C110"/>
    <mergeCell ref="A99:A104"/>
    <mergeCell ref="B99:B104"/>
    <mergeCell ref="C99:C104"/>
  </mergeCells>
  <pageMargins left="0.23622047244094491" right="0.23622047244094491" top="0.39370078740157483" bottom="0.39370078740157483" header="0.31496062992125984" footer="0.31496062992125984"/>
  <pageSetup paperSize="9" scale="54" fitToHeight="0" orientation="landscape" r:id="rId1"/>
  <rowBreaks count="1" manualBreakCount="1">
    <brk id="5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view="pageBreakPreview" topLeftCell="A19" zoomScale="80" zoomScaleNormal="100" zoomScaleSheetLayoutView="80" workbookViewId="0">
      <selection activeCell="G22" sqref="G22"/>
    </sheetView>
  </sheetViews>
  <sheetFormatPr defaultRowHeight="15" x14ac:dyDescent="0.25"/>
  <cols>
    <col min="1" max="1" width="14.85546875" customWidth="1"/>
    <col min="2" max="2" width="34" customWidth="1"/>
    <col min="3" max="3" width="34.42578125" customWidth="1"/>
    <col min="4" max="4" width="21.140625" customWidth="1"/>
  </cols>
  <sheetData>
    <row r="1" spans="1:4" x14ac:dyDescent="0.25">
      <c r="A1" s="81"/>
      <c r="B1" s="81"/>
      <c r="C1" s="81"/>
      <c r="D1" s="86" t="s">
        <v>45</v>
      </c>
    </row>
    <row r="2" spans="1:4" x14ac:dyDescent="0.25">
      <c r="A2" s="207" t="s">
        <v>46</v>
      </c>
      <c r="B2" s="207"/>
      <c r="C2" s="207"/>
      <c r="D2" s="207"/>
    </row>
    <row r="4" spans="1:4" ht="114" customHeight="1" x14ac:dyDescent="0.25">
      <c r="A4" s="82" t="s">
        <v>40</v>
      </c>
      <c r="B4" s="82" t="s">
        <v>47</v>
      </c>
      <c r="C4" s="82" t="s">
        <v>48</v>
      </c>
      <c r="D4" s="82" t="s">
        <v>49</v>
      </c>
    </row>
    <row r="5" spans="1:4" x14ac:dyDescent="0.25">
      <c r="A5" s="83">
        <v>1</v>
      </c>
      <c r="B5" s="83">
        <v>2</v>
      </c>
      <c r="C5" s="83">
        <v>3</v>
      </c>
      <c r="D5" s="83">
        <v>4</v>
      </c>
    </row>
    <row r="6" spans="1:4" ht="26.25" customHeight="1" x14ac:dyDescent="0.25">
      <c r="A6" s="211" t="s">
        <v>112</v>
      </c>
      <c r="B6" s="211"/>
      <c r="C6" s="211"/>
      <c r="D6" s="211"/>
    </row>
    <row r="7" spans="1:4" ht="86.25" customHeight="1" x14ac:dyDescent="0.25">
      <c r="A7" s="215" t="s">
        <v>113</v>
      </c>
      <c r="B7" s="215"/>
      <c r="C7" s="215"/>
      <c r="D7" s="215"/>
    </row>
    <row r="8" spans="1:4" ht="26.25" customHeight="1" x14ac:dyDescent="0.25">
      <c r="A8" s="211" t="s">
        <v>50</v>
      </c>
      <c r="B8" s="211"/>
      <c r="C8" s="211"/>
      <c r="D8" s="211"/>
    </row>
    <row r="9" spans="1:4" ht="109.5" customHeight="1" x14ac:dyDescent="0.25">
      <c r="A9" s="84" t="s">
        <v>6</v>
      </c>
      <c r="B9" s="85" t="s">
        <v>51</v>
      </c>
      <c r="C9" s="85" t="s">
        <v>140</v>
      </c>
      <c r="D9" s="85"/>
    </row>
    <row r="10" spans="1:4" s="80" customFormat="1" ht="75.75" customHeight="1" x14ac:dyDescent="0.25">
      <c r="A10" s="84" t="s">
        <v>14</v>
      </c>
      <c r="B10" s="85" t="s">
        <v>52</v>
      </c>
      <c r="C10" s="85" t="s">
        <v>139</v>
      </c>
      <c r="D10" s="85"/>
    </row>
    <row r="11" spans="1:4" x14ac:dyDescent="0.25">
      <c r="A11" s="208" t="s">
        <v>114</v>
      </c>
      <c r="B11" s="209"/>
      <c r="C11" s="209"/>
      <c r="D11" s="210"/>
    </row>
    <row r="12" spans="1:4" ht="127.5" customHeight="1" x14ac:dyDescent="0.25">
      <c r="A12" s="208" t="s">
        <v>115</v>
      </c>
      <c r="B12" s="209"/>
      <c r="C12" s="209"/>
      <c r="D12" s="210"/>
    </row>
    <row r="13" spans="1:4" x14ac:dyDescent="0.25">
      <c r="A13" s="215" t="s">
        <v>38</v>
      </c>
      <c r="B13" s="215"/>
      <c r="C13" s="215"/>
      <c r="D13" s="215"/>
    </row>
    <row r="14" spans="1:4" s="80" customFormat="1" ht="80.25" customHeight="1" x14ac:dyDescent="0.25">
      <c r="A14" s="84"/>
      <c r="B14" s="85" t="s">
        <v>111</v>
      </c>
      <c r="C14" s="85" t="s">
        <v>58</v>
      </c>
      <c r="D14" s="85"/>
    </row>
    <row r="15" spans="1:4" ht="80.25" customHeight="1" x14ac:dyDescent="0.25">
      <c r="A15" s="84" t="s">
        <v>6</v>
      </c>
      <c r="B15" s="85" t="s">
        <v>53</v>
      </c>
      <c r="C15" s="85" t="s">
        <v>58</v>
      </c>
      <c r="D15" s="85"/>
    </row>
    <row r="16" spans="1:4" s="80" customFormat="1" ht="59.25" customHeight="1" x14ac:dyDescent="0.25">
      <c r="A16" s="84" t="s">
        <v>14</v>
      </c>
      <c r="B16" s="85" t="s">
        <v>54</v>
      </c>
      <c r="C16" s="85" t="s">
        <v>138</v>
      </c>
      <c r="D16" s="85"/>
    </row>
    <row r="17" spans="1:4" s="80" customFormat="1" ht="79.5" customHeight="1" x14ac:dyDescent="0.25">
      <c r="A17" s="84" t="s">
        <v>17</v>
      </c>
      <c r="B17" s="85" t="s">
        <v>55</v>
      </c>
      <c r="C17" s="85" t="s">
        <v>137</v>
      </c>
      <c r="D17" s="85"/>
    </row>
    <row r="18" spans="1:4" s="80" customFormat="1" ht="65.25" customHeight="1" x14ac:dyDescent="0.25">
      <c r="A18" s="84" t="s">
        <v>18</v>
      </c>
      <c r="B18" s="85" t="s">
        <v>56</v>
      </c>
      <c r="C18" s="85" t="s">
        <v>136</v>
      </c>
      <c r="D18" s="85"/>
    </row>
    <row r="19" spans="1:4" s="80" customFormat="1" ht="63.75" customHeight="1" x14ac:dyDescent="0.25">
      <c r="A19" s="84" t="s">
        <v>19</v>
      </c>
      <c r="B19" s="85" t="s">
        <v>57</v>
      </c>
      <c r="C19" s="85" t="s">
        <v>135</v>
      </c>
      <c r="D19" s="85"/>
    </row>
    <row r="20" spans="1:4" s="80" customFormat="1" ht="63.75" customHeight="1" x14ac:dyDescent="0.25">
      <c r="A20" s="84" t="s">
        <v>120</v>
      </c>
      <c r="B20" s="85" t="s">
        <v>121</v>
      </c>
      <c r="C20" s="85" t="s">
        <v>122</v>
      </c>
      <c r="D20" s="140"/>
    </row>
    <row r="21" spans="1:4" s="80" customFormat="1" ht="102" customHeight="1" x14ac:dyDescent="0.25">
      <c r="A21" s="84" t="s">
        <v>132</v>
      </c>
      <c r="B21" s="85" t="s">
        <v>144</v>
      </c>
      <c r="C21" s="85" t="s">
        <v>134</v>
      </c>
      <c r="D21" s="140"/>
    </row>
    <row r="22" spans="1:4" s="80" customFormat="1" ht="102" customHeight="1" x14ac:dyDescent="0.25">
      <c r="A22" s="84" t="s">
        <v>142</v>
      </c>
      <c r="B22" s="85" t="s">
        <v>145</v>
      </c>
      <c r="C22" s="85" t="s">
        <v>58</v>
      </c>
      <c r="D22" s="140"/>
    </row>
    <row r="23" spans="1:4" s="80" customFormat="1" x14ac:dyDescent="0.25">
      <c r="A23" s="208" t="s">
        <v>116</v>
      </c>
      <c r="B23" s="209"/>
      <c r="C23" s="209"/>
      <c r="D23" s="210"/>
    </row>
    <row r="24" spans="1:4" s="80" customFormat="1" ht="30" customHeight="1" x14ac:dyDescent="0.25">
      <c r="A24" s="212" t="s">
        <v>117</v>
      </c>
      <c r="B24" s="213"/>
      <c r="C24" s="213"/>
      <c r="D24" s="214"/>
    </row>
    <row r="25" spans="1:4" s="80" customFormat="1" x14ac:dyDescent="0.25">
      <c r="A25" s="215" t="s">
        <v>39</v>
      </c>
      <c r="B25" s="215"/>
      <c r="C25" s="215"/>
      <c r="D25" s="215"/>
    </row>
    <row r="26" spans="1:4" s="80" customFormat="1" ht="97.5" customHeight="1" x14ac:dyDescent="0.25">
      <c r="A26" s="84" t="s">
        <v>6</v>
      </c>
      <c r="B26" s="85" t="s">
        <v>59</v>
      </c>
      <c r="C26" s="85" t="s">
        <v>108</v>
      </c>
      <c r="D26" s="85"/>
    </row>
  </sheetData>
  <mergeCells count="10">
    <mergeCell ref="A24:D24"/>
    <mergeCell ref="A25:D25"/>
    <mergeCell ref="A13:D13"/>
    <mergeCell ref="A6:D6"/>
    <mergeCell ref="A7:D7"/>
    <mergeCell ref="A2:D2"/>
    <mergeCell ref="A11:D11"/>
    <mergeCell ref="A8:D8"/>
    <mergeCell ref="A12:D12"/>
    <mergeCell ref="A23:D23"/>
  </mergeCells>
  <pageMargins left="0.7" right="0.7" top="0.75" bottom="0.75" header="0.3" footer="0.3"/>
  <pageSetup paperSize="9" fitToHeight="0" orientation="landscape" r:id="rId1"/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15" sqref="F15"/>
    </sheetView>
  </sheetViews>
  <sheetFormatPr defaultRowHeight="15" x14ac:dyDescent="0.25"/>
  <cols>
    <col min="1" max="1" width="6.7109375" customWidth="1"/>
    <col min="2" max="2" width="13.85546875" customWidth="1"/>
    <col min="3" max="3" width="12.42578125" customWidth="1"/>
    <col min="4" max="4" width="20.28515625" customWidth="1"/>
    <col min="5" max="5" width="16.85546875" customWidth="1"/>
    <col min="6" max="6" width="13.5703125" customWidth="1"/>
    <col min="7" max="7" width="12.42578125" customWidth="1"/>
    <col min="9" max="9" width="10.140625" customWidth="1"/>
    <col min="10" max="10" width="10.85546875" style="80" customWidth="1"/>
    <col min="11" max="11" width="11.7109375" customWidth="1"/>
    <col min="12" max="12" width="12.5703125" customWidth="1"/>
    <col min="13" max="13" width="20.42578125" customWidth="1"/>
  </cols>
  <sheetData>
    <row r="1" spans="1:13" ht="15.75" x14ac:dyDescent="0.25">
      <c r="A1" s="216" t="s">
        <v>60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5.75" x14ac:dyDescent="0.25">
      <c r="A2" s="217" t="s">
        <v>61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ht="53.25" customHeight="1" x14ac:dyDescent="0.25">
      <c r="A3" s="218" t="s">
        <v>125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</row>
    <row r="4" spans="1:13" ht="15.75" x14ac:dyDescent="0.25">
      <c r="A4" s="87"/>
      <c r="B4" s="87"/>
      <c r="C4" s="87"/>
      <c r="D4" s="87"/>
      <c r="E4" s="87"/>
      <c r="F4" s="87"/>
      <c r="G4" s="87"/>
      <c r="H4" s="87"/>
      <c r="I4" s="87"/>
      <c r="J4" s="120"/>
      <c r="K4" s="87"/>
      <c r="L4" s="87"/>
      <c r="M4" s="87"/>
    </row>
    <row r="5" spans="1:13" ht="15.75" x14ac:dyDescent="0.25">
      <c r="A5" s="219" t="s">
        <v>62</v>
      </c>
      <c r="B5" s="219" t="s">
        <v>63</v>
      </c>
      <c r="C5" s="219" t="s">
        <v>64</v>
      </c>
      <c r="D5" s="219" t="s">
        <v>65</v>
      </c>
      <c r="E5" s="219" t="s">
        <v>66</v>
      </c>
      <c r="F5" s="219" t="s">
        <v>130</v>
      </c>
      <c r="G5" s="219" t="s">
        <v>67</v>
      </c>
      <c r="H5" s="222" t="s">
        <v>68</v>
      </c>
      <c r="I5" s="222"/>
      <c r="J5" s="222"/>
      <c r="K5" s="222"/>
      <c r="L5" s="219" t="s">
        <v>69</v>
      </c>
      <c r="M5" s="219" t="s">
        <v>70</v>
      </c>
    </row>
    <row r="6" spans="1:13" ht="15.75" x14ac:dyDescent="0.25">
      <c r="A6" s="220"/>
      <c r="B6" s="220"/>
      <c r="C6" s="220"/>
      <c r="D6" s="220"/>
      <c r="E6" s="220"/>
      <c r="F6" s="220"/>
      <c r="G6" s="220"/>
      <c r="H6" s="222" t="s">
        <v>8</v>
      </c>
      <c r="I6" s="222"/>
      <c r="J6" s="222"/>
      <c r="K6" s="222"/>
      <c r="L6" s="220"/>
      <c r="M6" s="220"/>
    </row>
    <row r="7" spans="1:13" ht="91.5" customHeight="1" x14ac:dyDescent="0.25">
      <c r="A7" s="221"/>
      <c r="B7" s="221"/>
      <c r="C7" s="221"/>
      <c r="D7" s="221"/>
      <c r="E7" s="221"/>
      <c r="F7" s="221"/>
      <c r="G7" s="221"/>
      <c r="H7" s="222"/>
      <c r="I7" s="88" t="s">
        <v>127</v>
      </c>
      <c r="J7" s="88" t="s">
        <v>118</v>
      </c>
      <c r="K7" s="139" t="s">
        <v>126</v>
      </c>
      <c r="L7" s="221"/>
      <c r="M7" s="221"/>
    </row>
    <row r="8" spans="1:13" x14ac:dyDescent="0.25">
      <c r="A8" s="89">
        <v>1</v>
      </c>
      <c r="B8" s="89">
        <v>2</v>
      </c>
      <c r="C8" s="89">
        <v>3</v>
      </c>
      <c r="D8" s="89">
        <v>4</v>
      </c>
      <c r="E8" s="89">
        <v>5</v>
      </c>
      <c r="F8" s="89">
        <v>6</v>
      </c>
      <c r="G8" s="89">
        <v>7</v>
      </c>
      <c r="H8" s="89">
        <v>8</v>
      </c>
      <c r="I8" s="89">
        <v>9</v>
      </c>
      <c r="J8" s="122">
        <v>10</v>
      </c>
      <c r="K8" s="89">
        <v>11</v>
      </c>
      <c r="L8" s="89">
        <v>12</v>
      </c>
      <c r="M8" s="89">
        <v>13</v>
      </c>
    </row>
    <row r="9" spans="1:13" ht="15.75" x14ac:dyDescent="0.25">
      <c r="A9" s="90"/>
      <c r="B9" s="91"/>
      <c r="C9" s="92"/>
      <c r="D9" s="92"/>
      <c r="E9" s="93"/>
      <c r="F9" s="92"/>
      <c r="G9" s="92"/>
      <c r="H9" s="94"/>
      <c r="I9" s="95"/>
      <c r="J9" s="124"/>
      <c r="K9" s="95"/>
      <c r="L9" s="92"/>
      <c r="M9" s="96"/>
    </row>
    <row r="10" spans="1:13" ht="15.75" x14ac:dyDescent="0.25">
      <c r="A10" s="90"/>
      <c r="B10" s="91"/>
      <c r="C10" s="92"/>
      <c r="D10" s="92"/>
      <c r="E10" s="92"/>
      <c r="F10" s="92"/>
      <c r="G10" s="92"/>
      <c r="H10" s="94"/>
      <c r="I10" s="94"/>
      <c r="J10" s="123"/>
      <c r="K10" s="94"/>
      <c r="L10" s="92"/>
      <c r="M10" s="96"/>
    </row>
    <row r="11" spans="1:13" ht="15.75" x14ac:dyDescent="0.25">
      <c r="A11" s="97"/>
      <c r="B11" s="98"/>
      <c r="C11" s="94"/>
      <c r="D11" s="94"/>
      <c r="E11" s="94"/>
      <c r="F11" s="94"/>
      <c r="G11" s="94"/>
      <c r="H11" s="94"/>
      <c r="I11" s="94"/>
      <c r="J11" s="123"/>
      <c r="K11" s="94"/>
      <c r="L11" s="94"/>
      <c r="M11" s="96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13" sqref="C13"/>
    </sheetView>
  </sheetViews>
  <sheetFormatPr defaultRowHeight="15" x14ac:dyDescent="0.25"/>
  <cols>
    <col min="2" max="2" width="17.85546875" customWidth="1"/>
    <col min="3" max="3" width="17.140625" customWidth="1"/>
    <col min="4" max="4" width="16.42578125" customWidth="1"/>
    <col min="5" max="5" width="16.7109375" customWidth="1"/>
    <col min="6" max="6" width="18" customWidth="1"/>
    <col min="7" max="7" width="15.7109375" customWidth="1"/>
  </cols>
  <sheetData>
    <row r="1" spans="1:7" ht="15.75" x14ac:dyDescent="0.25">
      <c r="A1" s="216" t="s">
        <v>71</v>
      </c>
      <c r="B1" s="216"/>
      <c r="C1" s="216"/>
      <c r="D1" s="216"/>
      <c r="E1" s="216"/>
      <c r="F1" s="216"/>
      <c r="G1" s="216"/>
    </row>
    <row r="2" spans="1:7" ht="15.75" x14ac:dyDescent="0.25">
      <c r="A2" s="217" t="s">
        <v>72</v>
      </c>
      <c r="B2" s="217"/>
      <c r="C2" s="217"/>
      <c r="D2" s="217"/>
      <c r="E2" s="217"/>
      <c r="F2" s="217"/>
      <c r="G2" s="217"/>
    </row>
    <row r="3" spans="1:7" ht="15.75" x14ac:dyDescent="0.25">
      <c r="A3" s="100"/>
      <c r="B3" s="100"/>
      <c r="C3" s="100"/>
      <c r="D3" s="100"/>
      <c r="E3" s="100"/>
      <c r="F3" s="100"/>
      <c r="G3" s="100"/>
    </row>
    <row r="4" spans="1:7" ht="96.75" customHeight="1" x14ac:dyDescent="0.25">
      <c r="A4" s="109" t="s">
        <v>0</v>
      </c>
      <c r="B4" s="109" t="s">
        <v>100</v>
      </c>
      <c r="C4" s="109" t="s">
        <v>64</v>
      </c>
      <c r="D4" s="109" t="s">
        <v>73</v>
      </c>
      <c r="E4" s="109" t="s">
        <v>74</v>
      </c>
      <c r="F4" s="109" t="s">
        <v>75</v>
      </c>
      <c r="G4" s="109" t="s">
        <v>76</v>
      </c>
    </row>
    <row r="5" spans="1:7" x14ac:dyDescent="0.25">
      <c r="A5" s="101">
        <v>1</v>
      </c>
      <c r="B5" s="101">
        <v>2</v>
      </c>
      <c r="C5" s="101">
        <v>3</v>
      </c>
      <c r="D5" s="101">
        <v>4</v>
      </c>
      <c r="E5" s="101">
        <v>5</v>
      </c>
      <c r="F5" s="101">
        <v>6</v>
      </c>
      <c r="G5" s="101">
        <v>7</v>
      </c>
    </row>
    <row r="6" spans="1:7" ht="15.75" x14ac:dyDescent="0.25">
      <c r="A6" s="102"/>
      <c r="B6" s="103"/>
      <c r="C6" s="104"/>
      <c r="D6" s="104"/>
      <c r="E6" s="104"/>
      <c r="F6" s="104"/>
      <c r="G6" s="106"/>
    </row>
    <row r="7" spans="1:7" ht="15.75" x14ac:dyDescent="0.25">
      <c r="A7" s="102"/>
      <c r="B7" s="103"/>
      <c r="C7" s="104"/>
      <c r="D7" s="104"/>
      <c r="E7" s="104"/>
      <c r="F7" s="104"/>
      <c r="G7" s="106"/>
    </row>
    <row r="8" spans="1:7" ht="15.75" x14ac:dyDescent="0.25">
      <c r="A8" s="107"/>
      <c r="B8" s="108"/>
      <c r="C8" s="105"/>
      <c r="D8" s="105"/>
      <c r="E8" s="105"/>
      <c r="F8" s="105"/>
      <c r="G8" s="106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7" sqref="C7"/>
    </sheetView>
  </sheetViews>
  <sheetFormatPr defaultRowHeight="15" x14ac:dyDescent="0.25"/>
  <cols>
    <col min="1" max="1" width="12.5703125" customWidth="1"/>
    <col min="2" max="2" width="25" customWidth="1"/>
    <col min="3" max="3" width="24.42578125" customWidth="1"/>
    <col min="4" max="4" width="38.42578125" customWidth="1"/>
  </cols>
  <sheetData>
    <row r="1" spans="1:4" ht="15.75" x14ac:dyDescent="0.25">
      <c r="A1" s="216" t="s">
        <v>77</v>
      </c>
      <c r="B1" s="216"/>
      <c r="C1" s="216"/>
      <c r="D1" s="216"/>
    </row>
    <row r="2" spans="1:4" ht="15.75" x14ac:dyDescent="0.25">
      <c r="A2" s="217" t="s">
        <v>78</v>
      </c>
      <c r="B2" s="217"/>
      <c r="C2" s="217"/>
      <c r="D2" s="217"/>
    </row>
    <row r="3" spans="1:4" ht="15.75" x14ac:dyDescent="0.25">
      <c r="A3" s="223" t="s">
        <v>79</v>
      </c>
      <c r="B3" s="223"/>
      <c r="C3" s="223"/>
      <c r="D3" s="223"/>
    </row>
    <row r="4" spans="1:4" ht="15.75" x14ac:dyDescent="0.25">
      <c r="A4" s="217" t="s">
        <v>80</v>
      </c>
      <c r="B4" s="217"/>
      <c r="C4" s="217"/>
      <c r="D4" s="217"/>
    </row>
    <row r="5" spans="1:4" ht="15.75" x14ac:dyDescent="0.25">
      <c r="A5" s="110"/>
      <c r="B5" s="110"/>
      <c r="C5" s="110"/>
      <c r="D5" s="110"/>
    </row>
    <row r="6" spans="1:4" ht="125.25" customHeight="1" x14ac:dyDescent="0.25">
      <c r="A6" s="118" t="s">
        <v>0</v>
      </c>
      <c r="B6" s="118" t="s">
        <v>101</v>
      </c>
      <c r="C6" s="118" t="s">
        <v>81</v>
      </c>
      <c r="D6" s="118" t="s">
        <v>82</v>
      </c>
    </row>
    <row r="7" spans="1:4" x14ac:dyDescent="0.25">
      <c r="A7" s="111">
        <v>1</v>
      </c>
      <c r="B7" s="111">
        <v>2</v>
      </c>
      <c r="C7" s="111">
        <v>3</v>
      </c>
      <c r="D7" s="111">
        <v>4</v>
      </c>
    </row>
    <row r="8" spans="1:4" ht="15.75" x14ac:dyDescent="0.25">
      <c r="A8" s="112"/>
      <c r="B8" s="113"/>
      <c r="C8" s="114"/>
      <c r="D8" s="114"/>
    </row>
    <row r="9" spans="1:4" ht="15.75" x14ac:dyDescent="0.25">
      <c r="A9" s="112"/>
      <c r="B9" s="113"/>
      <c r="C9" s="114"/>
      <c r="D9" s="114"/>
    </row>
    <row r="10" spans="1:4" ht="15.75" x14ac:dyDescent="0.25">
      <c r="A10" s="116"/>
      <c r="B10" s="117"/>
      <c r="C10" s="115"/>
      <c r="D10" s="115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E15" sqref="E15"/>
    </sheetView>
  </sheetViews>
  <sheetFormatPr defaultRowHeight="15" x14ac:dyDescent="0.25"/>
  <cols>
    <col min="2" max="2" width="17.28515625" customWidth="1"/>
    <col min="3" max="3" width="16" customWidth="1"/>
    <col min="4" max="4" width="12" customWidth="1"/>
    <col min="5" max="5" width="17.7109375" customWidth="1"/>
    <col min="6" max="6" width="10.28515625" customWidth="1"/>
    <col min="10" max="10" width="12.140625" customWidth="1"/>
  </cols>
  <sheetData>
    <row r="1" spans="1:10" ht="15.75" x14ac:dyDescent="0.25">
      <c r="A1" s="216" t="s">
        <v>83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0" ht="15.75" x14ac:dyDescent="0.25">
      <c r="A2" s="217" t="s">
        <v>84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.75" x14ac:dyDescent="0.25">
      <c r="A3" s="218" t="s">
        <v>85</v>
      </c>
      <c r="B3" s="218"/>
      <c r="C3" s="218"/>
      <c r="D3" s="218"/>
      <c r="E3" s="218"/>
      <c r="F3" s="218"/>
      <c r="G3" s="218"/>
      <c r="H3" s="218"/>
      <c r="I3" s="218"/>
      <c r="J3" s="218"/>
    </row>
    <row r="4" spans="1:10" ht="15.75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</row>
    <row r="5" spans="1:10" ht="50.25" customHeight="1" x14ac:dyDescent="0.25">
      <c r="A5" s="219" t="s">
        <v>0</v>
      </c>
      <c r="B5" s="219" t="s">
        <v>86</v>
      </c>
      <c r="C5" s="219" t="s">
        <v>87</v>
      </c>
      <c r="D5" s="219" t="s">
        <v>88</v>
      </c>
      <c r="E5" s="219" t="s">
        <v>89</v>
      </c>
      <c r="F5" s="222" t="s">
        <v>90</v>
      </c>
      <c r="G5" s="222"/>
      <c r="H5" s="222"/>
      <c r="I5" s="222"/>
      <c r="J5" s="222"/>
    </row>
    <row r="6" spans="1:10" ht="15.75" x14ac:dyDescent="0.25">
      <c r="A6" s="220"/>
      <c r="B6" s="220"/>
      <c r="C6" s="220"/>
      <c r="D6" s="220"/>
      <c r="E6" s="220"/>
      <c r="F6" s="222" t="s">
        <v>8</v>
      </c>
      <c r="G6" s="222" t="s">
        <v>5</v>
      </c>
      <c r="H6" s="222"/>
      <c r="I6" s="222"/>
      <c r="J6" s="222"/>
    </row>
    <row r="7" spans="1:10" ht="31.5" x14ac:dyDescent="0.25">
      <c r="A7" s="221"/>
      <c r="B7" s="221"/>
      <c r="C7" s="221"/>
      <c r="D7" s="221"/>
      <c r="E7" s="221"/>
      <c r="F7" s="222"/>
      <c r="G7" s="121" t="s">
        <v>91</v>
      </c>
      <c r="H7" s="121" t="s">
        <v>91</v>
      </c>
      <c r="I7" s="121" t="s">
        <v>91</v>
      </c>
      <c r="J7" s="121" t="s">
        <v>92</v>
      </c>
    </row>
    <row r="8" spans="1:10" x14ac:dyDescent="0.25">
      <c r="A8" s="122">
        <v>1</v>
      </c>
      <c r="B8" s="122">
        <v>2</v>
      </c>
      <c r="C8" s="122">
        <v>3</v>
      </c>
      <c r="D8" s="122">
        <v>4</v>
      </c>
      <c r="E8" s="122">
        <v>5</v>
      </c>
      <c r="F8" s="122">
        <v>6</v>
      </c>
      <c r="G8" s="122">
        <v>7</v>
      </c>
      <c r="H8" s="122">
        <v>8</v>
      </c>
      <c r="I8" s="122">
        <v>9</v>
      </c>
      <c r="J8" s="122">
        <v>10</v>
      </c>
    </row>
    <row r="9" spans="1:10" ht="15.75" x14ac:dyDescent="0.25">
      <c r="A9" s="125"/>
      <c r="B9" s="126"/>
      <c r="C9" s="123"/>
      <c r="D9" s="123"/>
      <c r="E9" s="124"/>
      <c r="F9" s="123"/>
      <c r="G9" s="123"/>
      <c r="H9" s="124"/>
      <c r="I9" s="124"/>
      <c r="J9" s="124"/>
    </row>
    <row r="10" spans="1:10" ht="15.75" x14ac:dyDescent="0.25">
      <c r="A10" s="125"/>
      <c r="B10" s="126"/>
      <c r="C10" s="123"/>
      <c r="D10" s="123"/>
      <c r="E10" s="123"/>
      <c r="F10" s="123"/>
      <c r="G10" s="123"/>
      <c r="H10" s="123"/>
      <c r="I10" s="123"/>
      <c r="J10" s="123"/>
    </row>
    <row r="11" spans="1:10" ht="15.75" x14ac:dyDescent="0.25">
      <c r="A11" s="125"/>
      <c r="B11" s="126"/>
      <c r="C11" s="123"/>
      <c r="D11" s="123"/>
      <c r="E11" s="123"/>
      <c r="F11" s="123"/>
      <c r="G11" s="123"/>
      <c r="H11" s="123"/>
      <c r="I11" s="123"/>
      <c r="J11" s="123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Normal="100" workbookViewId="0">
      <selection activeCell="I10" sqref="I10"/>
    </sheetView>
  </sheetViews>
  <sheetFormatPr defaultRowHeight="15" x14ac:dyDescent="0.25"/>
  <cols>
    <col min="1" max="1" width="9.85546875" customWidth="1"/>
    <col min="2" max="2" width="24.42578125" customWidth="1"/>
    <col min="3" max="3" width="18.85546875" customWidth="1"/>
    <col min="4" max="4" width="11.5703125" customWidth="1"/>
    <col min="5" max="5" width="12" customWidth="1"/>
    <col min="6" max="6" width="12.7109375" customWidth="1"/>
    <col min="7" max="7" width="12.42578125" style="80" customWidth="1"/>
    <col min="8" max="8" width="17.28515625" customWidth="1"/>
    <col min="9" max="9" width="18.7109375" customWidth="1"/>
  </cols>
  <sheetData>
    <row r="1" spans="1:9" x14ac:dyDescent="0.25">
      <c r="A1" s="127"/>
      <c r="B1" s="127"/>
      <c r="C1" s="127"/>
      <c r="D1" s="127"/>
      <c r="E1" s="127"/>
      <c r="F1" s="127"/>
      <c r="G1" s="127"/>
      <c r="H1" s="127"/>
      <c r="I1" s="135" t="s">
        <v>93</v>
      </c>
    </row>
    <row r="2" spans="1:9" ht="15" customHeight="1" x14ac:dyDescent="0.25">
      <c r="A2" s="224" t="s">
        <v>94</v>
      </c>
      <c r="B2" s="224"/>
      <c r="C2" s="224"/>
      <c r="D2" s="224"/>
      <c r="E2" s="224"/>
      <c r="F2" s="224"/>
      <c r="G2" s="224"/>
      <c r="H2" s="224"/>
      <c r="I2" s="224"/>
    </row>
    <row r="3" spans="1:9" x14ac:dyDescent="0.25">
      <c r="A3" s="224"/>
      <c r="B3" s="224"/>
      <c r="C3" s="224"/>
      <c r="D3" s="224"/>
      <c r="E3" s="224"/>
      <c r="F3" s="224"/>
      <c r="G3" s="224"/>
      <c r="H3" s="224"/>
      <c r="I3" s="224"/>
    </row>
    <row r="4" spans="1:9" x14ac:dyDescent="0.25">
      <c r="A4" s="127"/>
      <c r="B4" s="134"/>
      <c r="C4" s="127"/>
      <c r="D4" s="127"/>
      <c r="E4" s="127"/>
      <c r="F4" s="127"/>
      <c r="G4" s="127"/>
      <c r="H4" s="127"/>
      <c r="I4" s="127"/>
    </row>
    <row r="5" spans="1:9" x14ac:dyDescent="0.25">
      <c r="A5" s="225" t="s">
        <v>95</v>
      </c>
      <c r="B5" s="225" t="s">
        <v>96</v>
      </c>
      <c r="C5" s="225" t="s">
        <v>97</v>
      </c>
      <c r="D5" s="225"/>
      <c r="E5" s="225"/>
      <c r="F5" s="225"/>
      <c r="G5" s="225"/>
      <c r="H5" s="225"/>
      <c r="I5" s="225" t="s">
        <v>98</v>
      </c>
    </row>
    <row r="6" spans="1:9" ht="78.75" customHeight="1" x14ac:dyDescent="0.25">
      <c r="A6" s="225"/>
      <c r="B6" s="225"/>
      <c r="C6" s="225"/>
      <c r="D6" s="129" t="s">
        <v>31</v>
      </c>
      <c r="E6" s="129" t="s">
        <v>32</v>
      </c>
      <c r="F6" s="129" t="s">
        <v>119</v>
      </c>
      <c r="G6" s="138" t="s">
        <v>129</v>
      </c>
      <c r="H6" s="129" t="s">
        <v>128</v>
      </c>
      <c r="I6" s="225"/>
    </row>
    <row r="7" spans="1:9" x14ac:dyDescent="0.25">
      <c r="A7" s="129">
        <v>1</v>
      </c>
      <c r="B7" s="129">
        <v>2</v>
      </c>
      <c r="C7" s="129">
        <v>3</v>
      </c>
      <c r="D7" s="129">
        <v>4</v>
      </c>
      <c r="E7" s="129">
        <v>5</v>
      </c>
      <c r="F7" s="130">
        <v>6</v>
      </c>
      <c r="G7" s="130">
        <v>7</v>
      </c>
      <c r="H7" s="129">
        <v>8</v>
      </c>
      <c r="I7" s="131">
        <v>9</v>
      </c>
    </row>
    <row r="8" spans="1:9" ht="39" customHeight="1" x14ac:dyDescent="0.25">
      <c r="A8" s="129"/>
      <c r="B8" s="128"/>
      <c r="C8" s="132"/>
      <c r="D8" s="133"/>
      <c r="E8" s="133"/>
      <c r="F8" s="133"/>
      <c r="G8" s="133"/>
      <c r="H8" s="132"/>
      <c r="I8" s="132"/>
    </row>
    <row r="9" spans="1:9" ht="47.45" customHeight="1" x14ac:dyDescent="0.25">
      <c r="A9" s="129"/>
      <c r="B9" s="128"/>
      <c r="C9" s="132"/>
      <c r="D9" s="133"/>
      <c r="E9" s="133"/>
      <c r="F9" s="133"/>
      <c r="G9" s="133"/>
      <c r="H9" s="132"/>
      <c r="I9" s="132"/>
    </row>
    <row r="10" spans="1:9" ht="43.15" customHeight="1" x14ac:dyDescent="0.25">
      <c r="A10" s="129"/>
      <c r="B10" s="128"/>
      <c r="C10" s="119"/>
      <c r="D10" s="99"/>
      <c r="E10" s="99"/>
      <c r="F10" s="99"/>
      <c r="G10" s="99"/>
      <c r="H10" s="119"/>
      <c r="I10" s="119"/>
    </row>
  </sheetData>
  <mergeCells count="6">
    <mergeCell ref="A2:I3"/>
    <mergeCell ref="D5:H5"/>
    <mergeCell ref="I5:I6"/>
    <mergeCell ref="A5:A6"/>
    <mergeCell ref="B5:B6"/>
    <mergeCell ref="C5:C6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2024-09-18T04:28:07Z</cp:lastPrinted>
  <dcterms:created xsi:type="dcterms:W3CDTF">2017-05-29T12:41:03Z</dcterms:created>
  <dcterms:modified xsi:type="dcterms:W3CDTF">2024-09-19T07:06:58Z</dcterms:modified>
</cp:coreProperties>
</file>