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2'!$A$6:$M$76</definedName>
    <definedName name="Print_Area" localSheetId="0">'Таблица 2'!$A$1:$J$76</definedName>
    <definedName name="Print_Titles" localSheetId="0">'Таблица 2'!$3:$6</definedName>
    <definedName name="_xlnm.Print_Area" localSheetId="6">'Таблица 8'!$A$1:$I$10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2" l="1"/>
  <c r="G23" i="2" l="1"/>
  <c r="G18" i="2" l="1"/>
  <c r="G12" i="2"/>
  <c r="G24" i="2"/>
  <c r="F24" i="2" l="1"/>
  <c r="F18" i="2"/>
  <c r="F12" i="2"/>
  <c r="I24" i="2" l="1"/>
  <c r="H24" i="2"/>
  <c r="J37" i="2" l="1"/>
  <c r="J35" i="2"/>
  <c r="J34" i="2"/>
  <c r="J33" i="2"/>
  <c r="I37" i="2"/>
  <c r="I36" i="2"/>
  <c r="I35" i="2"/>
  <c r="I34" i="2"/>
  <c r="I33" i="2"/>
  <c r="H37" i="2"/>
  <c r="H36" i="2"/>
  <c r="H35" i="2"/>
  <c r="H34" i="2"/>
  <c r="H33" i="2"/>
  <c r="I12" i="2"/>
  <c r="I32" i="2" l="1"/>
  <c r="H32" i="2"/>
  <c r="I18" i="2"/>
  <c r="H12" i="2"/>
  <c r="I30" i="2" l="1"/>
  <c r="H30" i="2" s="1"/>
  <c r="J30" i="2"/>
  <c r="I20" i="2"/>
  <c r="H20" i="2"/>
  <c r="I14" i="2"/>
  <c r="H52" i="2"/>
  <c r="J26" i="2"/>
  <c r="G30" i="2" l="1"/>
  <c r="F30" i="2" s="1"/>
  <c r="H26" i="2"/>
  <c r="I26" i="2"/>
  <c r="F23" i="2" l="1"/>
  <c r="G25" i="2" l="1"/>
  <c r="G13" i="2"/>
  <c r="H18" i="2" l="1"/>
  <c r="J18" i="2" s="1"/>
  <c r="J12" i="2"/>
  <c r="I72" i="2"/>
  <c r="I70" i="2"/>
  <c r="I69" i="2"/>
  <c r="I68" i="2"/>
  <c r="I67" i="2"/>
  <c r="I65" i="2" s="1"/>
  <c r="I66" i="2"/>
  <c r="I63" i="2"/>
  <c r="I76" i="2" s="1"/>
  <c r="I62" i="2"/>
  <c r="I75" i="2" s="1"/>
  <c r="I61" i="2"/>
  <c r="I74" i="2" s="1"/>
  <c r="I60" i="2"/>
  <c r="I73" i="2" s="1"/>
  <c r="I39" i="2"/>
  <c r="I50" i="2"/>
  <c r="I49" i="2"/>
  <c r="I48" i="2"/>
  <c r="I47" i="2"/>
  <c r="J24" i="2" l="1"/>
  <c r="J36" i="2" s="1"/>
  <c r="J32" i="2" s="1"/>
  <c r="I45" i="2"/>
  <c r="I58" i="2"/>
  <c r="I71" i="2"/>
  <c r="F20" i="2" l="1"/>
  <c r="F36" i="2" l="1"/>
  <c r="G36" i="2" l="1"/>
  <c r="J62" i="2" l="1"/>
  <c r="H62" i="2"/>
  <c r="F37" i="2"/>
  <c r="H72" i="2" l="1"/>
  <c r="J72" i="2"/>
  <c r="H69" i="2"/>
  <c r="J69" i="2"/>
  <c r="H70" i="2"/>
  <c r="J70" i="2"/>
  <c r="H68" i="2"/>
  <c r="J68" i="2"/>
  <c r="H67" i="2"/>
  <c r="J67" i="2"/>
  <c r="H66" i="2"/>
  <c r="J66" i="2"/>
  <c r="H63" i="2"/>
  <c r="H76" i="2" s="1"/>
  <c r="H75" i="2"/>
  <c r="H61" i="2"/>
  <c r="H74" i="2" s="1"/>
  <c r="J61" i="2"/>
  <c r="J74" i="2" s="1"/>
  <c r="H60" i="2"/>
  <c r="H73" i="2" s="1"/>
  <c r="J60" i="2"/>
  <c r="J73" i="2" s="1"/>
  <c r="H50" i="2"/>
  <c r="J47" i="2"/>
  <c r="H14" i="2"/>
  <c r="H8" i="2"/>
  <c r="J65" i="2" l="1"/>
  <c r="H65" i="2"/>
  <c r="H49" i="2"/>
  <c r="H45" i="2" s="1"/>
  <c r="H58" i="2"/>
  <c r="H71" i="2"/>
  <c r="E12" i="2"/>
  <c r="J75" i="2" l="1"/>
  <c r="J49" i="2"/>
  <c r="G70" i="2" l="1"/>
  <c r="F70" i="2"/>
  <c r="G69" i="2"/>
  <c r="F69" i="2"/>
  <c r="G68" i="2"/>
  <c r="F68" i="2"/>
  <c r="G67" i="2"/>
  <c r="F67" i="2"/>
  <c r="G66" i="2"/>
  <c r="F66" i="2"/>
  <c r="F72" i="2"/>
  <c r="G72" i="2"/>
  <c r="G65" i="2" l="1"/>
  <c r="E67" i="2"/>
  <c r="E69" i="2"/>
  <c r="F65" i="2"/>
  <c r="E66" i="2"/>
  <c r="E68" i="2"/>
  <c r="E70" i="2"/>
  <c r="E43" i="2"/>
  <c r="E65" i="2" l="1"/>
  <c r="E44" i="2"/>
  <c r="E42" i="2"/>
  <c r="E41" i="2"/>
  <c r="E40" i="2"/>
  <c r="J39" i="2"/>
  <c r="G39" i="2"/>
  <c r="F39" i="2"/>
  <c r="E39" i="2" l="1"/>
  <c r="G61" i="2" l="1"/>
  <c r="G74" i="2" s="1"/>
  <c r="G62" i="2"/>
  <c r="G75" i="2" s="1"/>
  <c r="F61" i="2"/>
  <c r="F74" i="2" s="1"/>
  <c r="F60" i="2"/>
  <c r="F73" i="2" s="1"/>
  <c r="G60" i="2"/>
  <c r="G73" i="2" s="1"/>
  <c r="E72" i="2"/>
  <c r="G49" i="2"/>
  <c r="F33" i="2"/>
  <c r="G33" i="2"/>
  <c r="G34" i="2"/>
  <c r="G47" i="2" s="1"/>
  <c r="F34" i="2"/>
  <c r="F47" i="2" s="1"/>
  <c r="F35" i="2"/>
  <c r="F48" i="2" s="1"/>
  <c r="G35" i="2"/>
  <c r="G48" i="2" s="1"/>
  <c r="J48" i="2"/>
  <c r="E30" i="2"/>
  <c r="G26" i="2"/>
  <c r="F26" i="2"/>
  <c r="G14" i="2"/>
  <c r="F14" i="2"/>
  <c r="J8" i="2"/>
  <c r="G8" i="2"/>
  <c r="F8" i="2"/>
  <c r="F50" i="2"/>
  <c r="F62" i="2"/>
  <c r="F75" i="2" s="1"/>
  <c r="E21" i="2"/>
  <c r="E23" i="2"/>
  <c r="E74" i="2" l="1"/>
  <c r="E24" i="2"/>
  <c r="E46" i="2"/>
  <c r="J63" i="2"/>
  <c r="J50" i="2"/>
  <c r="J45" i="2" s="1"/>
  <c r="G63" i="2"/>
  <c r="G76" i="2" s="1"/>
  <c r="G71" i="2" s="1"/>
  <c r="E25" i="2"/>
  <c r="E73" i="2"/>
  <c r="E22" i="2"/>
  <c r="E48" i="2"/>
  <c r="J14" i="2"/>
  <c r="F63" i="2"/>
  <c r="F76" i="2" s="1"/>
  <c r="E47" i="2"/>
  <c r="G20" i="2"/>
  <c r="F49" i="2"/>
  <c r="F45" i="2" s="1"/>
  <c r="J20" i="2"/>
  <c r="G37" i="2"/>
  <c r="G50" i="2" s="1"/>
  <c r="G45" i="2" s="1"/>
  <c r="G32" i="2" l="1"/>
  <c r="E20" i="2"/>
  <c r="J58" i="2"/>
  <c r="J76" i="2"/>
  <c r="J71" i="2" s="1"/>
  <c r="F71" i="2"/>
  <c r="E19" i="2" l="1"/>
  <c r="E15" i="2"/>
  <c r="E16" i="2"/>
  <c r="E17" i="2"/>
  <c r="E18" i="2"/>
  <c r="E10" i="2"/>
  <c r="E11" i="2"/>
  <c r="E36" i="2" l="1"/>
  <c r="E14" i="2"/>
  <c r="E75" i="2" l="1"/>
  <c r="E62" i="2"/>
  <c r="E49" i="2" l="1"/>
  <c r="E13" i="2" l="1"/>
  <c r="E33" i="2" l="1"/>
  <c r="E71" i="2" l="1"/>
  <c r="E76" i="2"/>
  <c r="E37" i="2"/>
  <c r="E50" i="2" l="1"/>
  <c r="E45" i="2"/>
  <c r="E57" i="2" l="1"/>
  <c r="E56" i="2"/>
  <c r="E55" i="2"/>
  <c r="E54" i="2"/>
  <c r="E53" i="2"/>
  <c r="E31" i="2"/>
  <c r="E29" i="2"/>
  <c r="E28" i="2"/>
  <c r="E27" i="2"/>
  <c r="E9" i="2"/>
  <c r="E8" i="2" l="1"/>
  <c r="E26" i="2"/>
  <c r="F52" i="2"/>
  <c r="G52" i="2"/>
  <c r="J52" i="2"/>
  <c r="G58" i="2" l="1"/>
  <c r="F32" i="2"/>
  <c r="F58" i="2" l="1"/>
  <c r="E52" i="2" l="1"/>
  <c r="E59" i="2" l="1"/>
  <c r="E61" i="2" l="1"/>
  <c r="E34" i="2"/>
  <c r="E35" i="2"/>
  <c r="E63" i="2"/>
  <c r="E32" i="2" l="1"/>
  <c r="E60" i="2"/>
  <c r="E58" i="2" l="1"/>
</calcChain>
</file>

<file path=xl/sharedStrings.xml><?xml version="1.0" encoding="utf-8"?>
<sst xmlns="http://schemas.openxmlformats.org/spreadsheetml/2006/main" count="184" uniqueCount="110">
  <si>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</si>
  <si>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</si>
  <si>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</si>
  <si>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</si>
  <si>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</si>
  <si>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</si>
  <si>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</si>
  <si>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</si>
  <si>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</si>
  <si>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</si>
  <si>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</si>
  <si>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</si>
  <si>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</si>
  <si>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</si>
  <si>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</si>
  <si>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</si>
  <si>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</si>
  <si>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</si>
  <si>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</si>
  <si>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</si>
  <si>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</si>
  <si>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</si>
  <si>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</si>
  <si>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</si>
  <si>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</si>
  <si>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</si>
  <si>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</si>
  <si>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</si>
  <si>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</si>
  <si>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</si>
  <si>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</si>
  <si>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</si>
  <si>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</si>
  <si>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</si>
  <si>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</si>
  <si>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</si>
  <si>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</si>
  <si>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</si>
  <si>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</si>
  <si>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</si>
  <si>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</si>
  <si>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</si>
  <si>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</si>
  <si>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</si>
  <si>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</si>
  <si>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</si>
  <si>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</si>
  <si>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</si>
  <si>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</si>
  <si>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</si>
  <si>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</si>
  <si>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</si>
  <si>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</si>
  <si>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</si>
  <si>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</si>
  <si>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</si>
  <si>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</si>
  <si>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</si>
  <si>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</si>
  <si>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</si>
  <si>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</si>
  <si>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</si>
  <si>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</si>
  <si>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</si>
  <si>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</si>
  <si>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</si>
  <si>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</si>
  <si>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</si>
  <si>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</si>
  <si>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</si>
  <si>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</si>
  <si>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</si>
  <si>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</si>
  <si>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</si>
  <si>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</si>
  <si>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</si>
  <si>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</si>
  <si>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</si>
  <si>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</si>
  <si>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</si>
  <si>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</si>
  <si>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</si>
  <si>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</si>
  <si>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</si>
  <si>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</si>
  <si>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</si>
  <si>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</si>
  <si>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</si>
  <si>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</si>
  <si>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</si>
  <si>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</si>
  <si>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</si>
  <si>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</si>
  <si>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</si>
  <si>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</si>
  <si>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</si>
  <si>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2025 год</t>
  </si>
  <si>
    <t>2025 г.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</si>
  <si>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</si>
  <si>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</si>
  <si>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</si>
  <si>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</si>
  <si>
    <t>2027-2030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</si>
  <si>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</si>
  <si>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</si>
  <si>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2027-2030 гг.</t>
  </si>
  <si>
    <t>2026 г.</t>
  </si>
  <si>
    <t>Остаток стоимости на 01.01.2024</t>
  </si>
  <si>
    <t>Наименование инвестиционного проекта</t>
  </si>
  <si>
    <t>Наименование объекта (инвестиционного проекта)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</si>
</sst>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9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9" fillId="0" borderId="9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49" fontId="6" fillId="4" borderId="7" xfId="0" applyNumberFormat="1" applyFont="1" applyFill="1" applyBorder="1" applyAlignment="1">
      <alignment horizontal="left" vertical="center"/>
    </xf>
    <xf numFmtId="49" fontId="6" fillId="4" borderId="14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49" fontId="6" fillId="4" borderId="10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left" vertical="center"/>
    </xf>
    <xf numFmtId="49" fontId="6" fillId="4" borderId="11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49" fontId="6" fillId="4" borderId="15" xfId="0" applyNumberFormat="1" applyFont="1" applyFill="1" applyBorder="1" applyAlignment="1">
      <alignment horizontal="left" vertical="center"/>
    </xf>
    <xf numFmtId="49" fontId="6" fillId="4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tabSelected="1" view="pageBreakPreview" zoomScale="70" zoomScaleNormal="70" zoomScaleSheetLayoutView="70" workbookViewId="0">
      <pane ySplit="6" topLeftCell="A16" activePane="bottomLeft" state="frozen"/>
      <selection pane="bottomLeft" activeCell="K13" sqref="K1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A1" s="98" t="s">
        <v>16</v>
      </c>
      <c r="B1" s="99"/>
      <c r="C1" s="99"/>
      <c r="D1" s="99"/>
      <c r="E1" s="99"/>
      <c r="F1" s="8"/>
      <c r="G1" s="8"/>
      <c r="H1" s="8"/>
      <c r="I1" s="8"/>
      <c r="J1" s="8"/>
    </row>
    <row r="2" spans="1:10" x14ac:dyDescent="0.25">
      <c r="A2" s="10"/>
      <c r="B2" s="11"/>
      <c r="C2" s="11"/>
      <c r="D2" s="9"/>
      <c r="E2" s="9"/>
      <c r="F2" s="8"/>
      <c r="G2" s="8"/>
      <c r="H2" s="8"/>
      <c r="I2" s="8"/>
      <c r="J2" s="8"/>
    </row>
    <row r="3" spans="1:10" ht="15" customHeight="1" x14ac:dyDescent="0.25">
      <c r="A3" s="100" t="s">
        <v>14</v>
      </c>
      <c r="B3" s="100" t="s">
        <v>15</v>
      </c>
      <c r="C3" s="100" t="s">
        <v>1</v>
      </c>
      <c r="D3" s="100" t="s">
        <v>6</v>
      </c>
      <c r="E3" s="105" t="s">
        <v>7</v>
      </c>
      <c r="F3" s="106"/>
      <c r="G3" s="106"/>
      <c r="H3" s="106"/>
      <c r="I3" s="106"/>
      <c r="J3" s="106"/>
    </row>
    <row r="4" spans="1:10" x14ac:dyDescent="0.25">
      <c r="A4" s="101"/>
      <c r="B4" s="103"/>
      <c r="C4" s="101"/>
      <c r="D4" s="101"/>
      <c r="E4" s="107" t="s">
        <v>2</v>
      </c>
      <c r="F4" s="106" t="s">
        <v>3</v>
      </c>
      <c r="G4" s="106"/>
      <c r="H4" s="106"/>
      <c r="I4" s="106"/>
      <c r="J4" s="108"/>
    </row>
    <row r="5" spans="1:10" ht="82.5" customHeight="1" x14ac:dyDescent="0.25">
      <c r="A5" s="102"/>
      <c r="B5" s="104"/>
      <c r="C5" s="102"/>
      <c r="D5" s="102"/>
      <c r="E5" s="107"/>
      <c r="F5" s="21">
        <v>2023</v>
      </c>
      <c r="G5" s="21">
        <v>2024</v>
      </c>
      <c r="H5" s="84">
        <v>2025</v>
      </c>
      <c r="I5" s="89">
        <v>2026</v>
      </c>
      <c r="J5" s="21" t="s">
        <v>102</v>
      </c>
    </row>
    <row r="6" spans="1:10" s="1" customFormat="1" ht="21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s="5" customFormat="1" ht="41.25" hidden="1" customHeight="1" x14ac:dyDescent="0.25">
      <c r="A7" s="158"/>
      <c r="B7" s="159"/>
      <c r="C7" s="159"/>
      <c r="D7" s="159"/>
      <c r="E7" s="159"/>
      <c r="F7" s="159"/>
      <c r="G7" s="159"/>
      <c r="H7" s="159"/>
      <c r="I7" s="159"/>
      <c r="J7" s="159"/>
    </row>
    <row r="8" spans="1:10" x14ac:dyDescent="0.25">
      <c r="A8" s="118" t="s">
        <v>10</v>
      </c>
      <c r="B8" s="120" t="s">
        <v>79</v>
      </c>
      <c r="C8" s="122" t="s">
        <v>69</v>
      </c>
      <c r="D8" s="77" t="s">
        <v>2</v>
      </c>
      <c r="E8" s="76">
        <f t="shared" ref="E8:J8" si="0">SUM(E9:E13)</f>
        <v>146973.86796999999</v>
      </c>
      <c r="F8" s="76">
        <f t="shared" si="0"/>
        <v>22031.961090000001</v>
      </c>
      <c r="G8" s="76">
        <f t="shared" si="0"/>
        <v>32572.406880000002</v>
      </c>
      <c r="H8" s="76">
        <f t="shared" si="0"/>
        <v>12529.271169999998</v>
      </c>
      <c r="I8" s="76">
        <f t="shared" si="0"/>
        <v>17156.727370000001</v>
      </c>
      <c r="J8" s="76">
        <f t="shared" si="0"/>
        <v>62683.501460000007</v>
      </c>
    </row>
    <row r="9" spans="1:10" ht="21" customHeight="1" x14ac:dyDescent="0.25">
      <c r="A9" s="119"/>
      <c r="B9" s="121"/>
      <c r="C9" s="122"/>
      <c r="D9" s="13" t="s">
        <v>12</v>
      </c>
      <c r="E9" s="14">
        <f>SUM(F9:J9)</f>
        <v>0</v>
      </c>
      <c r="F9" s="15">
        <v>0</v>
      </c>
      <c r="G9" s="15">
        <v>0</v>
      </c>
      <c r="H9" s="15">
        <v>0</v>
      </c>
      <c r="I9" s="14">
        <v>0</v>
      </c>
      <c r="J9" s="15">
        <v>0</v>
      </c>
    </row>
    <row r="10" spans="1:10" ht="21" customHeight="1" x14ac:dyDescent="0.25">
      <c r="A10" s="119"/>
      <c r="B10" s="121"/>
      <c r="C10" s="122"/>
      <c r="D10" s="13" t="s">
        <v>8</v>
      </c>
      <c r="E10" s="16">
        <f>SUM(F10:J10)</f>
        <v>0</v>
      </c>
      <c r="F10" s="15">
        <v>0</v>
      </c>
      <c r="G10" s="15">
        <v>0</v>
      </c>
      <c r="H10" s="15">
        <v>0</v>
      </c>
      <c r="I10" s="14">
        <v>0</v>
      </c>
      <c r="J10" s="15">
        <v>0</v>
      </c>
    </row>
    <row r="11" spans="1:10" ht="21" customHeight="1" x14ac:dyDescent="0.25">
      <c r="A11" s="119"/>
      <c r="B11" s="121"/>
      <c r="C11" s="122"/>
      <c r="D11" s="13" t="s">
        <v>11</v>
      </c>
      <c r="E11" s="16">
        <f>SUM(F11:J11)</f>
        <v>0</v>
      </c>
      <c r="F11" s="15">
        <v>0</v>
      </c>
      <c r="G11" s="15">
        <v>0</v>
      </c>
      <c r="H11" s="15">
        <v>0</v>
      </c>
      <c r="I11" s="14">
        <v>0</v>
      </c>
      <c r="J11" s="15">
        <v>0</v>
      </c>
    </row>
    <row r="12" spans="1:10" ht="24" customHeight="1" x14ac:dyDescent="0.25">
      <c r="A12" s="119"/>
      <c r="B12" s="121"/>
      <c r="C12" s="122"/>
      <c r="D12" s="13" t="s">
        <v>74</v>
      </c>
      <c r="E12" s="16">
        <f>SUM(F12:J12)</f>
        <v>145760.36796999999</v>
      </c>
      <c r="F12" s="15">
        <f>12262.88505+622.2828+1284.9995-121.125+0.2018+774.60015-214.26423+1287.76863-27+17.39281+4.18878-71.5+0.33333-13.89148-0.00002-1.55858-23+507.00036+596.62638+598.48887+1343.765+89.46674+99+245+136.7+428.0002+16-10+199.6+2000</f>
        <v>22031.961090000001</v>
      </c>
      <c r="G12" s="15">
        <f>200+166.069+8673.054+2421.097+100+1793+800+40+133.799+34.5+110+70+383.392+306.486+54.5+100+100+200+50+1877.95492+600+389.488-4276+4276+12000+297.36117+1110.51606-33.7194-29.94931-200-58.70331-73.3792-43.85505-100-50-62.704</f>
        <v>31358.906880000002</v>
      </c>
      <c r="H12" s="15">
        <f>100+190.97935+8828.61682+1000+100+420+900+200+39.675+500+200+50</f>
        <v>12529.271169999998</v>
      </c>
      <c r="I12" s="14">
        <f>543.375+219.62625+9595.79987+3000+100+420+950+200+45.62625+200+600+100+132.3+200+500+100+50+200</f>
        <v>17156.727370000001</v>
      </c>
      <c r="J12" s="15">
        <f>92369.5-H12-I12</f>
        <v>62683.501460000007</v>
      </c>
    </row>
    <row r="13" spans="1:10" ht="26.25" customHeight="1" x14ac:dyDescent="0.25">
      <c r="A13" s="119"/>
      <c r="B13" s="121"/>
      <c r="C13" s="122"/>
      <c r="D13" s="13" t="s">
        <v>5</v>
      </c>
      <c r="E13" s="16">
        <f>SUM(F13:J13)</f>
        <v>1213.5</v>
      </c>
      <c r="F13" s="15"/>
      <c r="G13" s="15">
        <f>400+200+200+200+113.5+100</f>
        <v>1213.5</v>
      </c>
      <c r="H13" s="15">
        <v>0</v>
      </c>
      <c r="I13" s="14">
        <v>0</v>
      </c>
      <c r="J13" s="15">
        <v>0</v>
      </c>
    </row>
    <row r="14" spans="1:10" ht="24" customHeight="1" x14ac:dyDescent="0.25">
      <c r="A14" s="118" t="s">
        <v>9</v>
      </c>
      <c r="B14" s="120" t="s">
        <v>80</v>
      </c>
      <c r="C14" s="146" t="s">
        <v>69</v>
      </c>
      <c r="D14" s="75" t="s">
        <v>2</v>
      </c>
      <c r="E14" s="76">
        <f t="shared" ref="E14:J14" si="1">SUM(E15:E19)</f>
        <v>53349.103560000003</v>
      </c>
      <c r="F14" s="76">
        <f t="shared" si="1"/>
        <v>4243.2771700000003</v>
      </c>
      <c r="G14" s="76">
        <f t="shared" si="1"/>
        <v>5308.5263900000009</v>
      </c>
      <c r="H14" s="76">
        <f t="shared" si="1"/>
        <v>5679.09944</v>
      </c>
      <c r="I14" s="76">
        <f t="shared" si="1"/>
        <v>6367.5096699999995</v>
      </c>
      <c r="J14" s="76">
        <f t="shared" si="1"/>
        <v>31750.690890000005</v>
      </c>
    </row>
    <row r="15" spans="1:10" ht="24" customHeight="1" x14ac:dyDescent="0.25">
      <c r="A15" s="119"/>
      <c r="B15" s="121"/>
      <c r="C15" s="147"/>
      <c r="D15" s="13" t="s">
        <v>12</v>
      </c>
      <c r="E15" s="14">
        <f>SUM(F15:J15)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</row>
    <row r="16" spans="1:10" ht="24" customHeight="1" x14ac:dyDescent="0.25">
      <c r="A16" s="119"/>
      <c r="B16" s="121"/>
      <c r="C16" s="147"/>
      <c r="D16" s="13" t="s">
        <v>8</v>
      </c>
      <c r="E16" s="14">
        <f>SUM(F16:J16)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</row>
    <row r="17" spans="1:11" ht="24" customHeight="1" x14ac:dyDescent="0.25">
      <c r="A17" s="119"/>
      <c r="B17" s="121"/>
      <c r="C17" s="147"/>
      <c r="D17" s="13" t="s">
        <v>11</v>
      </c>
      <c r="E17" s="14">
        <f>SUM(F17:J17)</f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</row>
    <row r="18" spans="1:11" ht="24" customHeight="1" x14ac:dyDescent="0.25">
      <c r="A18" s="119"/>
      <c r="B18" s="121"/>
      <c r="C18" s="147"/>
      <c r="D18" s="13" t="s">
        <v>74</v>
      </c>
      <c r="E18" s="16">
        <f>SUM(F18:J18)</f>
        <v>53349.103560000003</v>
      </c>
      <c r="F18" s="15">
        <f>2395-109.64562+19.59065+197.88972+0.2018-14.80616+343.90362+52.48536+0.03+28.70369+519.73441+810.3915-0.2018</f>
        <v>4243.2771700000003</v>
      </c>
      <c r="G18" s="15">
        <f>2000+1138.708+29.772+250+180+40+627.87014+600+50+111.65+150-247.708-2.16373-2.45-146.35084-1083.50518+112.704+1500</f>
        <v>5308.5263900000009</v>
      </c>
      <c r="H18" s="15">
        <f>3761.42095+1309.74373+60.93476+300+207+40</f>
        <v>5679.09944</v>
      </c>
      <c r="I18" s="15">
        <f>4319.3847+1400+70.07497+300+238.05+40</f>
        <v>6367.5096699999995</v>
      </c>
      <c r="J18" s="15">
        <f>43797.3-H18-I18</f>
        <v>31750.690890000005</v>
      </c>
    </row>
    <row r="19" spans="1:11" ht="24" customHeight="1" x14ac:dyDescent="0.25">
      <c r="A19" s="144"/>
      <c r="B19" s="145"/>
      <c r="C19" s="148"/>
      <c r="D19" s="13" t="s">
        <v>5</v>
      </c>
      <c r="E19" s="16">
        <f>SUM(F19:J19)</f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</row>
    <row r="20" spans="1:11" ht="24" customHeight="1" x14ac:dyDescent="0.25">
      <c r="A20" s="118" t="s">
        <v>70</v>
      </c>
      <c r="B20" s="120" t="s">
        <v>81</v>
      </c>
      <c r="C20" s="146" t="s">
        <v>69</v>
      </c>
      <c r="D20" s="75" t="s">
        <v>2</v>
      </c>
      <c r="E20" s="76">
        <f>SUM(E21:E25)</f>
        <v>198388.51192999998</v>
      </c>
      <c r="F20" s="76">
        <f>SUM(F21:F25)</f>
        <v>26105.374240000001</v>
      </c>
      <c r="G20" s="76">
        <f t="shared" ref="G20:J20" si="2">SUM(G21:G25)</f>
        <v>93119.937690000006</v>
      </c>
      <c r="H20" s="76">
        <f t="shared" si="2"/>
        <v>21540</v>
      </c>
      <c r="I20" s="76">
        <f t="shared" si="2"/>
        <v>21350</v>
      </c>
      <c r="J20" s="76">
        <f t="shared" si="2"/>
        <v>36273.199999999997</v>
      </c>
    </row>
    <row r="21" spans="1:11" ht="24" customHeight="1" x14ac:dyDescent="0.25">
      <c r="A21" s="119"/>
      <c r="B21" s="121"/>
      <c r="C21" s="147"/>
      <c r="D21" s="13" t="s">
        <v>12</v>
      </c>
      <c r="E21" s="79">
        <f>SUM(F21:J21)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</row>
    <row r="22" spans="1:11" ht="24" customHeight="1" x14ac:dyDescent="0.25">
      <c r="A22" s="119"/>
      <c r="B22" s="121"/>
      <c r="C22" s="147"/>
      <c r="D22" s="13" t="s">
        <v>8</v>
      </c>
      <c r="E22" s="79">
        <f>SUM(F22:J22)</f>
        <v>64.900000000000006</v>
      </c>
      <c r="F22" s="15">
        <v>64.900000000000006</v>
      </c>
      <c r="G22" s="15">
        <v>0</v>
      </c>
      <c r="H22" s="15"/>
      <c r="I22" s="15">
        <v>0</v>
      </c>
      <c r="J22" s="15">
        <v>0</v>
      </c>
      <c r="K22" s="88"/>
    </row>
    <row r="23" spans="1:11" ht="24" customHeight="1" x14ac:dyDescent="0.25">
      <c r="A23" s="119"/>
      <c r="B23" s="121"/>
      <c r="C23" s="147"/>
      <c r="D23" s="13" t="s">
        <v>11</v>
      </c>
      <c r="E23" s="79">
        <f>SUM(F23:J23)</f>
        <v>113219.77100000001</v>
      </c>
      <c r="F23" s="15">
        <f>9375.46+3144.311+6000+1200+4500</f>
        <v>24219.771000000001</v>
      </c>
      <c r="G23" s="15">
        <f>10000+16000+5300+4700+20000+30000+3000</f>
        <v>89000</v>
      </c>
      <c r="H23" s="15"/>
      <c r="I23" s="15"/>
      <c r="J23" s="15">
        <v>0</v>
      </c>
    </row>
    <row r="24" spans="1:11" ht="24" customHeight="1" x14ac:dyDescent="0.25">
      <c r="A24" s="119"/>
      <c r="B24" s="121"/>
      <c r="C24" s="147"/>
      <c r="D24" s="13" t="s">
        <v>74</v>
      </c>
      <c r="E24" s="79">
        <f>SUM(F24:J24)</f>
        <v>83103.840929999991</v>
      </c>
      <c r="F24" s="15">
        <f>2738+5000.00003-17.39281-4.18878-19.59065-16.34276-167.13766-22.21-166.71566+4500-179.40806-4500-2760.40427-672.76278-717.12737-810.3915-629.76141+98.97113+167.16579</f>
        <v>1820.7032399999989</v>
      </c>
      <c r="G24" s="15">
        <f>500+300+300+100+100+200+130+343.35015+177.83-31.24246-121.84614+121.84614</f>
        <v>2119.9376900000002</v>
      </c>
      <c r="H24" s="15">
        <f>500+300+200+200+200+140+10000+8000+2000</f>
        <v>21540</v>
      </c>
      <c r="I24" s="15">
        <f>500+300+200+200+150+10000+8000+2000</f>
        <v>21350</v>
      </c>
      <c r="J24" s="15">
        <f>79163.2-H24-I24</f>
        <v>36273.199999999997</v>
      </c>
    </row>
    <row r="25" spans="1:11" ht="24" customHeight="1" x14ac:dyDescent="0.25">
      <c r="A25" s="144"/>
      <c r="B25" s="145"/>
      <c r="C25" s="148"/>
      <c r="D25" s="13" t="s">
        <v>5</v>
      </c>
      <c r="E25" s="79">
        <f>SUM(F25:J25)</f>
        <v>2000</v>
      </c>
      <c r="F25" s="15"/>
      <c r="G25" s="15">
        <f>1700+300</f>
        <v>2000</v>
      </c>
      <c r="H25" s="15">
        <v>0</v>
      </c>
      <c r="I25" s="15">
        <v>0</v>
      </c>
      <c r="J25" s="15">
        <v>0</v>
      </c>
    </row>
    <row r="26" spans="1:11" ht="24" customHeight="1" x14ac:dyDescent="0.25">
      <c r="A26" s="118" t="s">
        <v>71</v>
      </c>
      <c r="B26" s="120" t="s">
        <v>82</v>
      </c>
      <c r="C26" s="146" t="s">
        <v>69</v>
      </c>
      <c r="D26" s="77" t="s">
        <v>2</v>
      </c>
      <c r="E26" s="76">
        <f t="shared" ref="E26:G26" si="3">SUM(E27:E31)</f>
        <v>0</v>
      </c>
      <c r="F26" s="76">
        <f t="shared" si="3"/>
        <v>0</v>
      </c>
      <c r="G26" s="76">
        <f t="shared" si="3"/>
        <v>0</v>
      </c>
      <c r="H26" s="76">
        <f t="shared" ref="H26:J26" si="4">SUM(H27:H31)</f>
        <v>0</v>
      </c>
      <c r="I26" s="76">
        <f t="shared" si="4"/>
        <v>0</v>
      </c>
      <c r="J26" s="76">
        <f t="shared" si="4"/>
        <v>0</v>
      </c>
    </row>
    <row r="27" spans="1:11" ht="24" customHeight="1" x14ac:dyDescent="0.25">
      <c r="A27" s="119"/>
      <c r="B27" s="121"/>
      <c r="C27" s="147"/>
      <c r="D27" s="13" t="s">
        <v>12</v>
      </c>
      <c r="E27" s="14">
        <f t="shared" ref="E27:E37" si="5">SUM(F27:J27)</f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</row>
    <row r="28" spans="1:11" ht="21" customHeight="1" x14ac:dyDescent="0.25">
      <c r="A28" s="119"/>
      <c r="B28" s="121"/>
      <c r="C28" s="147"/>
      <c r="D28" s="13" t="s">
        <v>8</v>
      </c>
      <c r="E28" s="14">
        <f t="shared" si="5"/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</row>
    <row r="29" spans="1:11" ht="24" customHeight="1" x14ac:dyDescent="0.25">
      <c r="A29" s="119"/>
      <c r="B29" s="121"/>
      <c r="C29" s="147"/>
      <c r="D29" s="13" t="s">
        <v>11</v>
      </c>
      <c r="E29" s="14">
        <f t="shared" si="5"/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</row>
    <row r="30" spans="1:11" ht="24.75" customHeight="1" x14ac:dyDescent="0.25">
      <c r="A30" s="119"/>
      <c r="B30" s="121"/>
      <c r="C30" s="147"/>
      <c r="D30" s="13" t="s">
        <v>74</v>
      </c>
      <c r="E30" s="16">
        <f t="shared" si="5"/>
        <v>0</v>
      </c>
      <c r="F30" s="16">
        <f t="shared" ref="F30" si="6">SUM(G30:K30)</f>
        <v>0</v>
      </c>
      <c r="G30" s="16">
        <f t="shared" ref="G30" si="7">SUM(H30:L30)</f>
        <v>0</v>
      </c>
      <c r="H30" s="16">
        <f t="shared" ref="H30" si="8">SUM(I30:M30)</f>
        <v>0</v>
      </c>
      <c r="I30" s="16">
        <f t="shared" ref="I30" si="9">SUM(J30:N30)</f>
        <v>0</v>
      </c>
      <c r="J30" s="16">
        <f t="shared" ref="J30" si="10">SUM(K30:O30)</f>
        <v>0</v>
      </c>
    </row>
    <row r="31" spans="1:11" ht="24" customHeight="1" x14ac:dyDescent="0.25">
      <c r="A31" s="119"/>
      <c r="B31" s="121"/>
      <c r="C31" s="148"/>
      <c r="D31" s="13" t="s">
        <v>5</v>
      </c>
      <c r="E31" s="14">
        <f t="shared" si="5"/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</row>
    <row r="32" spans="1:11" x14ac:dyDescent="0.25">
      <c r="A32" s="135" t="s">
        <v>75</v>
      </c>
      <c r="B32" s="136"/>
      <c r="C32" s="137"/>
      <c r="D32" s="90" t="s">
        <v>2</v>
      </c>
      <c r="E32" s="91">
        <f t="shared" si="5"/>
        <v>398711.48346000002</v>
      </c>
      <c r="F32" s="91">
        <f t="shared" ref="F32" si="11">SUM(F33:F37)</f>
        <v>52380.612500000003</v>
      </c>
      <c r="G32" s="91">
        <f>SUM(G33:G37)</f>
        <v>131000.87096</v>
      </c>
      <c r="H32" s="91">
        <f>SUM(H33:H37)</f>
        <v>39748.370609999998</v>
      </c>
      <c r="I32" s="91">
        <f>SUM(I33:I37)</f>
        <v>44874.23704</v>
      </c>
      <c r="J32" s="91">
        <f>SUM(J33:J37)</f>
        <v>130707.39235000001</v>
      </c>
    </row>
    <row r="33" spans="1:11" x14ac:dyDescent="0.25">
      <c r="A33" s="138"/>
      <c r="B33" s="139"/>
      <c r="C33" s="140"/>
      <c r="D33" s="90" t="s">
        <v>12</v>
      </c>
      <c r="E33" s="91">
        <f t="shared" si="5"/>
        <v>0</v>
      </c>
      <c r="F33" s="91">
        <f t="shared" ref="F33:G33" si="12">F9+F15+F21+F27</f>
        <v>0</v>
      </c>
      <c r="G33" s="91">
        <f t="shared" si="12"/>
        <v>0</v>
      </c>
      <c r="H33" s="91">
        <f t="shared" ref="H33:J33" si="13">H9+H15+H21+H27</f>
        <v>0</v>
      </c>
      <c r="I33" s="91">
        <f t="shared" si="13"/>
        <v>0</v>
      </c>
      <c r="J33" s="91">
        <f t="shared" si="13"/>
        <v>0</v>
      </c>
    </row>
    <row r="34" spans="1:11" x14ac:dyDescent="0.25">
      <c r="A34" s="138"/>
      <c r="B34" s="139"/>
      <c r="C34" s="140"/>
      <c r="D34" s="90" t="s">
        <v>8</v>
      </c>
      <c r="E34" s="91">
        <f t="shared" si="5"/>
        <v>64.900000000000006</v>
      </c>
      <c r="F34" s="91">
        <f t="shared" ref="F34:G34" si="14">F10+F16+F22+F28</f>
        <v>64.900000000000006</v>
      </c>
      <c r="G34" s="91">
        <f t="shared" si="14"/>
        <v>0</v>
      </c>
      <c r="H34" s="91">
        <f t="shared" ref="H34:J34" si="15">H10+H16+H22+H28</f>
        <v>0</v>
      </c>
      <c r="I34" s="91">
        <f t="shared" si="15"/>
        <v>0</v>
      </c>
      <c r="J34" s="91">
        <f t="shared" si="15"/>
        <v>0</v>
      </c>
    </row>
    <row r="35" spans="1:11" x14ac:dyDescent="0.25">
      <c r="A35" s="138"/>
      <c r="B35" s="139"/>
      <c r="C35" s="140"/>
      <c r="D35" s="90" t="s">
        <v>11</v>
      </c>
      <c r="E35" s="91">
        <f t="shared" si="5"/>
        <v>113219.77100000001</v>
      </c>
      <c r="F35" s="91">
        <f t="shared" ref="F35:G35" si="16">F11+F17+F23+F29</f>
        <v>24219.771000000001</v>
      </c>
      <c r="G35" s="91">
        <f t="shared" si="16"/>
        <v>89000</v>
      </c>
      <c r="H35" s="91">
        <f t="shared" ref="H35:J35" si="17">H11+H17+H23+H29</f>
        <v>0</v>
      </c>
      <c r="I35" s="91">
        <f t="shared" si="17"/>
        <v>0</v>
      </c>
      <c r="J35" s="91">
        <f t="shared" si="17"/>
        <v>0</v>
      </c>
    </row>
    <row r="36" spans="1:11" x14ac:dyDescent="0.25">
      <c r="A36" s="138"/>
      <c r="B36" s="139"/>
      <c r="C36" s="140"/>
      <c r="D36" s="90" t="s">
        <v>74</v>
      </c>
      <c r="E36" s="91">
        <f t="shared" si="5"/>
        <v>282213.31246000004</v>
      </c>
      <c r="F36" s="91">
        <f>F12+F18+F24+F30</f>
        <v>28095.941500000001</v>
      </c>
      <c r="G36" s="91">
        <f>G12+G18+G24+G30</f>
        <v>38787.37096</v>
      </c>
      <c r="H36" s="91">
        <f>H12+H18+H24+H30</f>
        <v>39748.370609999998</v>
      </c>
      <c r="I36" s="91">
        <f>I12+I18+I24+I30</f>
        <v>44874.23704</v>
      </c>
      <c r="J36" s="91">
        <f>J12+J18+J24+J30</f>
        <v>130707.39235000001</v>
      </c>
    </row>
    <row r="37" spans="1:11" ht="15.75" customHeight="1" x14ac:dyDescent="0.25">
      <c r="A37" s="141"/>
      <c r="B37" s="142"/>
      <c r="C37" s="143"/>
      <c r="D37" s="90" t="s">
        <v>5</v>
      </c>
      <c r="E37" s="91">
        <f t="shared" si="5"/>
        <v>3213.5</v>
      </c>
      <c r="F37" s="91">
        <f>F13+F19+F25+F31</f>
        <v>0</v>
      </c>
      <c r="G37" s="91">
        <f t="shared" ref="G37" si="18">G13+G19+G25+G31</f>
        <v>3213.5</v>
      </c>
      <c r="H37" s="91">
        <f t="shared" ref="H37:J37" si="19">H13+H19+H25+H31</f>
        <v>0</v>
      </c>
      <c r="I37" s="91">
        <f t="shared" si="19"/>
        <v>0</v>
      </c>
      <c r="J37" s="91">
        <f t="shared" si="19"/>
        <v>0</v>
      </c>
    </row>
    <row r="38" spans="1:11" s="5" customFormat="1" ht="39" hidden="1" customHeight="1" x14ac:dyDescent="0.25">
      <c r="A38" s="160"/>
      <c r="B38" s="161"/>
      <c r="C38" s="161"/>
      <c r="D38" s="161"/>
      <c r="E38" s="161"/>
      <c r="F38" s="161"/>
      <c r="G38" s="161"/>
      <c r="H38" s="161"/>
      <c r="I38" s="161"/>
      <c r="J38" s="161"/>
    </row>
    <row r="39" spans="1:11" x14ac:dyDescent="0.25">
      <c r="A39" s="126" t="s">
        <v>76</v>
      </c>
      <c r="B39" s="127"/>
      <c r="C39" s="128"/>
      <c r="D39" s="77" t="s">
        <v>2</v>
      </c>
      <c r="E39" s="78">
        <f t="shared" ref="E39:E50" si="20">SUM(F39:J39)</f>
        <v>0</v>
      </c>
      <c r="F39" s="78">
        <f t="shared" ref="F39:J39" si="21">SUM(F40:F44)</f>
        <v>0</v>
      </c>
      <c r="G39" s="78">
        <f t="shared" si="21"/>
        <v>0</v>
      </c>
      <c r="H39" s="78"/>
      <c r="I39" s="78">
        <f t="shared" si="21"/>
        <v>0</v>
      </c>
      <c r="J39" s="78">
        <f t="shared" si="21"/>
        <v>0</v>
      </c>
      <c r="K39" s="7"/>
    </row>
    <row r="40" spans="1:11" ht="24" customHeight="1" x14ac:dyDescent="0.25">
      <c r="A40" s="129"/>
      <c r="B40" s="130"/>
      <c r="C40" s="131"/>
      <c r="D40" s="13" t="s">
        <v>12</v>
      </c>
      <c r="E40" s="17">
        <f t="shared" si="20"/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7"/>
    </row>
    <row r="41" spans="1:11" ht="24" customHeight="1" x14ac:dyDescent="0.25">
      <c r="A41" s="129"/>
      <c r="B41" s="130"/>
      <c r="C41" s="131"/>
      <c r="D41" s="13" t="s">
        <v>8</v>
      </c>
      <c r="E41" s="17">
        <f t="shared" si="20"/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7"/>
    </row>
    <row r="42" spans="1:11" ht="24" customHeight="1" x14ac:dyDescent="0.25">
      <c r="A42" s="129"/>
      <c r="B42" s="130"/>
      <c r="C42" s="131"/>
      <c r="D42" s="13" t="s">
        <v>11</v>
      </c>
      <c r="E42" s="17">
        <f t="shared" si="20"/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7"/>
    </row>
    <row r="43" spans="1:11" ht="19.5" customHeight="1" x14ac:dyDescent="0.25">
      <c r="A43" s="129"/>
      <c r="B43" s="130"/>
      <c r="C43" s="131"/>
      <c r="D43" s="13" t="s">
        <v>74</v>
      </c>
      <c r="E43" s="17">
        <f t="shared" si="20"/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7"/>
    </row>
    <row r="44" spans="1:11" ht="24" customHeight="1" x14ac:dyDescent="0.25">
      <c r="A44" s="132"/>
      <c r="B44" s="133"/>
      <c r="C44" s="134"/>
      <c r="D44" s="13" t="s">
        <v>5</v>
      </c>
      <c r="E44" s="17">
        <f t="shared" si="20"/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7"/>
    </row>
    <row r="45" spans="1:11" ht="24" customHeight="1" x14ac:dyDescent="0.25">
      <c r="A45" s="126" t="s">
        <v>77</v>
      </c>
      <c r="B45" s="127"/>
      <c r="C45" s="128"/>
      <c r="D45" s="77" t="s">
        <v>2</v>
      </c>
      <c r="E45" s="78">
        <f t="shared" si="20"/>
        <v>398711.48346000002</v>
      </c>
      <c r="F45" s="78">
        <f t="shared" ref="F45:J45" si="22">SUM(F46:F50)</f>
        <v>52380.612500000003</v>
      </c>
      <c r="G45" s="78">
        <f t="shared" si="22"/>
        <v>131000.87096</v>
      </c>
      <c r="H45" s="78">
        <f t="shared" si="22"/>
        <v>39748.370609999998</v>
      </c>
      <c r="I45" s="78">
        <f t="shared" si="22"/>
        <v>44874.23704</v>
      </c>
      <c r="J45" s="78">
        <f t="shared" si="22"/>
        <v>130707.39235000001</v>
      </c>
    </row>
    <row r="46" spans="1:11" ht="24" customHeight="1" x14ac:dyDescent="0.25">
      <c r="A46" s="129"/>
      <c r="B46" s="130"/>
      <c r="C46" s="131"/>
      <c r="D46" s="13" t="s">
        <v>12</v>
      </c>
      <c r="E46" s="17">
        <f t="shared" si="20"/>
        <v>0</v>
      </c>
      <c r="F46" s="19">
        <v>0</v>
      </c>
      <c r="G46" s="19">
        <v>0</v>
      </c>
      <c r="H46" s="19"/>
      <c r="I46" s="19">
        <v>0</v>
      </c>
      <c r="J46" s="19">
        <v>0</v>
      </c>
    </row>
    <row r="47" spans="1:11" ht="24" customHeight="1" x14ac:dyDescent="0.25">
      <c r="A47" s="129"/>
      <c r="B47" s="130"/>
      <c r="C47" s="131"/>
      <c r="D47" s="13" t="s">
        <v>8</v>
      </c>
      <c r="E47" s="80">
        <f t="shared" si="20"/>
        <v>64.900000000000006</v>
      </c>
      <c r="F47" s="19">
        <f t="shared" ref="F47:J50" si="23">F34</f>
        <v>64.900000000000006</v>
      </c>
      <c r="G47" s="19">
        <f>G34</f>
        <v>0</v>
      </c>
      <c r="H47" s="19"/>
      <c r="I47" s="19">
        <f t="shared" ref="I47" si="24">I34</f>
        <v>0</v>
      </c>
      <c r="J47" s="19">
        <f t="shared" si="23"/>
        <v>0</v>
      </c>
    </row>
    <row r="48" spans="1:11" ht="24" customHeight="1" x14ac:dyDescent="0.25">
      <c r="A48" s="129"/>
      <c r="B48" s="130"/>
      <c r="C48" s="131"/>
      <c r="D48" s="13" t="s">
        <v>11</v>
      </c>
      <c r="E48" s="80">
        <f t="shared" si="20"/>
        <v>113219.77100000001</v>
      </c>
      <c r="F48" s="19">
        <f t="shared" si="23"/>
        <v>24219.771000000001</v>
      </c>
      <c r="G48" s="19">
        <f t="shared" si="23"/>
        <v>89000</v>
      </c>
      <c r="H48" s="19"/>
      <c r="I48" s="19">
        <f t="shared" ref="I48" si="25">I35</f>
        <v>0</v>
      </c>
      <c r="J48" s="19">
        <f t="shared" si="23"/>
        <v>0</v>
      </c>
    </row>
    <row r="49" spans="1:11" ht="22.5" customHeight="1" x14ac:dyDescent="0.25">
      <c r="A49" s="129"/>
      <c r="B49" s="130"/>
      <c r="C49" s="131"/>
      <c r="D49" s="13" t="s">
        <v>74</v>
      </c>
      <c r="E49" s="80">
        <f t="shared" si="20"/>
        <v>282213.31246000004</v>
      </c>
      <c r="F49" s="19">
        <f t="shared" si="23"/>
        <v>28095.941500000001</v>
      </c>
      <c r="G49" s="19">
        <f t="shared" si="23"/>
        <v>38787.37096</v>
      </c>
      <c r="H49" s="19">
        <f t="shared" si="23"/>
        <v>39748.370609999998</v>
      </c>
      <c r="I49" s="19">
        <f>I36</f>
        <v>44874.23704</v>
      </c>
      <c r="J49" s="19">
        <f>J36</f>
        <v>130707.39235000001</v>
      </c>
    </row>
    <row r="50" spans="1:11" ht="24" customHeight="1" x14ac:dyDescent="0.25">
      <c r="A50" s="132"/>
      <c r="B50" s="133"/>
      <c r="C50" s="134"/>
      <c r="D50" s="13" t="s">
        <v>5</v>
      </c>
      <c r="E50" s="80">
        <f t="shared" si="20"/>
        <v>3213.5</v>
      </c>
      <c r="F50" s="19">
        <f t="shared" si="23"/>
        <v>0</v>
      </c>
      <c r="G50" s="19">
        <f t="shared" si="23"/>
        <v>3213.5</v>
      </c>
      <c r="H50" s="19">
        <f t="shared" si="23"/>
        <v>0</v>
      </c>
      <c r="I50" s="19">
        <f>I37</f>
        <v>0</v>
      </c>
      <c r="J50" s="19">
        <f>J37</f>
        <v>0</v>
      </c>
    </row>
    <row r="51" spans="1:11" x14ac:dyDescent="0.25">
      <c r="A51" s="123" t="s">
        <v>4</v>
      </c>
      <c r="B51" s="124"/>
      <c r="C51" s="124"/>
      <c r="D51" s="124"/>
      <c r="E51" s="124"/>
      <c r="F51" s="8"/>
      <c r="G51" s="8"/>
      <c r="H51" s="8"/>
      <c r="I51" s="8"/>
      <c r="J51" s="8"/>
      <c r="K51" s="7"/>
    </row>
    <row r="52" spans="1:11" x14ac:dyDescent="0.25">
      <c r="A52" s="126" t="s">
        <v>17</v>
      </c>
      <c r="B52" s="127"/>
      <c r="C52" s="128"/>
      <c r="D52" s="77" t="s">
        <v>2</v>
      </c>
      <c r="E52" s="78">
        <f t="shared" ref="E52:E63" si="26">SUM(F52:J52)</f>
        <v>0</v>
      </c>
      <c r="F52" s="78">
        <f t="shared" ref="F52" si="27">SUM(F53:F57)</f>
        <v>0</v>
      </c>
      <c r="G52" s="78">
        <f t="shared" ref="G52:J52" si="28">SUM(G53:G57)</f>
        <v>0</v>
      </c>
      <c r="H52" s="78">
        <f t="shared" ref="H52" si="29">SUM(H53:H57)</f>
        <v>0</v>
      </c>
      <c r="I52" s="78"/>
      <c r="J52" s="78">
        <f t="shared" si="28"/>
        <v>0</v>
      </c>
      <c r="K52" s="7"/>
    </row>
    <row r="53" spans="1:11" ht="24" customHeight="1" x14ac:dyDescent="0.25">
      <c r="A53" s="129"/>
      <c r="B53" s="130"/>
      <c r="C53" s="131"/>
      <c r="D53" s="13" t="s">
        <v>12</v>
      </c>
      <c r="E53" s="17">
        <f t="shared" si="26"/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7"/>
    </row>
    <row r="54" spans="1:11" ht="24" customHeight="1" x14ac:dyDescent="0.25">
      <c r="A54" s="129"/>
      <c r="B54" s="130"/>
      <c r="C54" s="131"/>
      <c r="D54" s="13" t="s">
        <v>8</v>
      </c>
      <c r="E54" s="17">
        <f t="shared" si="26"/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7"/>
    </row>
    <row r="55" spans="1:11" ht="24" customHeight="1" x14ac:dyDescent="0.25">
      <c r="A55" s="129"/>
      <c r="B55" s="130"/>
      <c r="C55" s="131"/>
      <c r="D55" s="13" t="s">
        <v>11</v>
      </c>
      <c r="E55" s="17">
        <f t="shared" si="26"/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7"/>
    </row>
    <row r="56" spans="1:11" ht="19.5" customHeight="1" x14ac:dyDescent="0.25">
      <c r="A56" s="129"/>
      <c r="B56" s="130"/>
      <c r="C56" s="131"/>
      <c r="D56" s="13" t="s">
        <v>74</v>
      </c>
      <c r="E56" s="17">
        <f t="shared" si="26"/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7"/>
    </row>
    <row r="57" spans="1:11" ht="24" customHeight="1" x14ac:dyDescent="0.25">
      <c r="A57" s="132"/>
      <c r="B57" s="133"/>
      <c r="C57" s="134"/>
      <c r="D57" s="13" t="s">
        <v>5</v>
      </c>
      <c r="E57" s="17">
        <f t="shared" si="26"/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7"/>
    </row>
    <row r="58" spans="1:11" ht="24" customHeight="1" x14ac:dyDescent="0.25">
      <c r="A58" s="126" t="s">
        <v>18</v>
      </c>
      <c r="B58" s="127"/>
      <c r="C58" s="128"/>
      <c r="D58" s="77" t="s">
        <v>2</v>
      </c>
      <c r="E58" s="78">
        <f t="shared" si="26"/>
        <v>398711.48346000002</v>
      </c>
      <c r="F58" s="78">
        <f t="shared" ref="F58:J58" si="30">SUM(F59:F63)</f>
        <v>52380.612500000003</v>
      </c>
      <c r="G58" s="78">
        <f t="shared" si="30"/>
        <v>131000.87096</v>
      </c>
      <c r="H58" s="78">
        <f t="shared" si="30"/>
        <v>39748.370609999998</v>
      </c>
      <c r="I58" s="78">
        <f t="shared" si="30"/>
        <v>44874.23704</v>
      </c>
      <c r="J58" s="78">
        <f t="shared" si="30"/>
        <v>130707.39235000001</v>
      </c>
    </row>
    <row r="59" spans="1:11" ht="24" customHeight="1" x14ac:dyDescent="0.25">
      <c r="A59" s="129"/>
      <c r="B59" s="130"/>
      <c r="C59" s="131"/>
      <c r="D59" s="13" t="s">
        <v>12</v>
      </c>
      <c r="E59" s="17">
        <f t="shared" si="26"/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</row>
    <row r="60" spans="1:11" ht="24" customHeight="1" x14ac:dyDescent="0.25">
      <c r="A60" s="129"/>
      <c r="B60" s="130"/>
      <c r="C60" s="131"/>
      <c r="D60" s="13" t="s">
        <v>8</v>
      </c>
      <c r="E60" s="80">
        <f t="shared" si="26"/>
        <v>64.900000000000006</v>
      </c>
      <c r="F60" s="19">
        <f t="shared" ref="F60:J63" si="31">F10+F16+F22+F28</f>
        <v>64.900000000000006</v>
      </c>
      <c r="G60" s="19">
        <f t="shared" si="31"/>
        <v>0</v>
      </c>
      <c r="H60" s="19">
        <f t="shared" si="31"/>
        <v>0</v>
      </c>
      <c r="I60" s="19">
        <f t="shared" ref="I60" si="32">I10+I16+I22+I28</f>
        <v>0</v>
      </c>
      <c r="J60" s="19">
        <f t="shared" si="31"/>
        <v>0</v>
      </c>
    </row>
    <row r="61" spans="1:11" ht="24" customHeight="1" x14ac:dyDescent="0.25">
      <c r="A61" s="129"/>
      <c r="B61" s="130"/>
      <c r="C61" s="131"/>
      <c r="D61" s="13" t="s">
        <v>11</v>
      </c>
      <c r="E61" s="80">
        <f t="shared" si="26"/>
        <v>113219.77100000001</v>
      </c>
      <c r="F61" s="19">
        <f t="shared" si="31"/>
        <v>24219.771000000001</v>
      </c>
      <c r="G61" s="19">
        <f t="shared" si="31"/>
        <v>89000</v>
      </c>
      <c r="H61" s="19">
        <f t="shared" si="31"/>
        <v>0</v>
      </c>
      <c r="I61" s="19">
        <f t="shared" ref="I61" si="33">I11+I17+I23+I29</f>
        <v>0</v>
      </c>
      <c r="J61" s="19">
        <f t="shared" si="31"/>
        <v>0</v>
      </c>
    </row>
    <row r="62" spans="1:11" ht="22.5" customHeight="1" x14ac:dyDescent="0.25">
      <c r="A62" s="129"/>
      <c r="B62" s="130"/>
      <c r="C62" s="131"/>
      <c r="D62" s="13" t="s">
        <v>74</v>
      </c>
      <c r="E62" s="80">
        <f t="shared" si="26"/>
        <v>282213.31246000004</v>
      </c>
      <c r="F62" s="19">
        <f t="shared" si="31"/>
        <v>28095.941500000001</v>
      </c>
      <c r="G62" s="19">
        <f t="shared" si="31"/>
        <v>38787.37096</v>
      </c>
      <c r="H62" s="19">
        <f>H12+H18+H24+H30</f>
        <v>39748.370609999998</v>
      </c>
      <c r="I62" s="19">
        <f>I12+I18+I24+I30</f>
        <v>44874.23704</v>
      </c>
      <c r="J62" s="19">
        <f>J12+J18+J24+J30</f>
        <v>130707.39235000001</v>
      </c>
    </row>
    <row r="63" spans="1:11" ht="24" customHeight="1" x14ac:dyDescent="0.25">
      <c r="A63" s="132"/>
      <c r="B63" s="133"/>
      <c r="C63" s="134"/>
      <c r="D63" s="13" t="s">
        <v>5</v>
      </c>
      <c r="E63" s="80">
        <f t="shared" si="26"/>
        <v>3213.5</v>
      </c>
      <c r="F63" s="19">
        <f t="shared" si="31"/>
        <v>0</v>
      </c>
      <c r="G63" s="19">
        <f t="shared" si="31"/>
        <v>3213.5</v>
      </c>
      <c r="H63" s="19">
        <f t="shared" si="31"/>
        <v>0</v>
      </c>
      <c r="I63" s="19">
        <f t="shared" ref="I63" si="34">I13+I19+I25+I31</f>
        <v>0</v>
      </c>
      <c r="J63" s="19">
        <f t="shared" si="31"/>
        <v>0</v>
      </c>
    </row>
    <row r="64" spans="1:11" ht="24" customHeight="1" x14ac:dyDescent="0.25">
      <c r="A64" s="125" t="s">
        <v>4</v>
      </c>
      <c r="B64" s="125"/>
      <c r="C64" s="125"/>
      <c r="D64" s="125"/>
      <c r="E64" s="125"/>
      <c r="F64" s="20"/>
      <c r="G64" s="20"/>
      <c r="H64" s="20"/>
      <c r="I64" s="8"/>
      <c r="J64" s="8"/>
    </row>
    <row r="65" spans="1:10" ht="24" customHeight="1" x14ac:dyDescent="0.25">
      <c r="A65" s="149" t="s">
        <v>95</v>
      </c>
      <c r="B65" s="150"/>
      <c r="C65" s="151"/>
      <c r="D65" s="77" t="s">
        <v>2</v>
      </c>
      <c r="E65" s="78">
        <f t="shared" ref="E65:E76" si="35">SUM(F65:J65)</f>
        <v>0</v>
      </c>
      <c r="F65" s="78">
        <f t="shared" ref="F65:J65" si="36">SUM(F66:F70)</f>
        <v>0</v>
      </c>
      <c r="G65" s="78">
        <f t="shared" si="36"/>
        <v>0</v>
      </c>
      <c r="H65" s="78">
        <f t="shared" si="36"/>
        <v>0</v>
      </c>
      <c r="I65" s="78">
        <f t="shared" ref="I65" si="37">SUM(I66:I70)</f>
        <v>0</v>
      </c>
      <c r="J65" s="78">
        <f t="shared" si="36"/>
        <v>0</v>
      </c>
    </row>
    <row r="66" spans="1:10" ht="24" customHeight="1" x14ac:dyDescent="0.25">
      <c r="A66" s="152"/>
      <c r="B66" s="153"/>
      <c r="C66" s="154"/>
      <c r="D66" s="13" t="s">
        <v>12</v>
      </c>
      <c r="E66" s="17">
        <f t="shared" si="35"/>
        <v>0</v>
      </c>
      <c r="F66" s="19">
        <f t="shared" ref="F66:J66" si="38">F53</f>
        <v>0</v>
      </c>
      <c r="G66" s="19">
        <f t="shared" si="38"/>
        <v>0</v>
      </c>
      <c r="H66" s="19">
        <f t="shared" si="38"/>
        <v>0</v>
      </c>
      <c r="I66" s="19">
        <f t="shared" ref="I66" si="39">I53</f>
        <v>0</v>
      </c>
      <c r="J66" s="19">
        <f t="shared" si="38"/>
        <v>0</v>
      </c>
    </row>
    <row r="67" spans="1:10" ht="24" customHeight="1" x14ac:dyDescent="0.25">
      <c r="A67" s="152"/>
      <c r="B67" s="153"/>
      <c r="C67" s="154"/>
      <c r="D67" s="13" t="s">
        <v>8</v>
      </c>
      <c r="E67" s="80">
        <f t="shared" si="35"/>
        <v>0</v>
      </c>
      <c r="F67" s="19">
        <f t="shared" ref="F67:J67" si="40">F54</f>
        <v>0</v>
      </c>
      <c r="G67" s="19">
        <f t="shared" si="40"/>
        <v>0</v>
      </c>
      <c r="H67" s="19">
        <f t="shared" si="40"/>
        <v>0</v>
      </c>
      <c r="I67" s="19">
        <f t="shared" ref="I67" si="41">I54</f>
        <v>0</v>
      </c>
      <c r="J67" s="19">
        <f t="shared" si="40"/>
        <v>0</v>
      </c>
    </row>
    <row r="68" spans="1:10" ht="24" customHeight="1" x14ac:dyDescent="0.25">
      <c r="A68" s="152"/>
      <c r="B68" s="153"/>
      <c r="C68" s="154"/>
      <c r="D68" s="13" t="s">
        <v>11</v>
      </c>
      <c r="E68" s="80">
        <f t="shared" si="35"/>
        <v>0</v>
      </c>
      <c r="F68" s="19">
        <f t="shared" ref="F68:J68" si="42">F55</f>
        <v>0</v>
      </c>
      <c r="G68" s="19">
        <f t="shared" si="42"/>
        <v>0</v>
      </c>
      <c r="H68" s="19">
        <f t="shared" si="42"/>
        <v>0</v>
      </c>
      <c r="I68" s="19">
        <f t="shared" ref="I68" si="43">I55</f>
        <v>0</v>
      </c>
      <c r="J68" s="19">
        <f t="shared" si="42"/>
        <v>0</v>
      </c>
    </row>
    <row r="69" spans="1:10" ht="19.5" customHeight="1" x14ac:dyDescent="0.25">
      <c r="A69" s="152"/>
      <c r="B69" s="153"/>
      <c r="C69" s="154"/>
      <c r="D69" s="13" t="s">
        <v>74</v>
      </c>
      <c r="E69" s="80">
        <f t="shared" si="35"/>
        <v>0</v>
      </c>
      <c r="F69" s="19">
        <f t="shared" ref="F69:J69" si="44">F56</f>
        <v>0</v>
      </c>
      <c r="G69" s="19">
        <f t="shared" si="44"/>
        <v>0</v>
      </c>
      <c r="H69" s="19">
        <f t="shared" si="44"/>
        <v>0</v>
      </c>
      <c r="I69" s="19">
        <f t="shared" ref="I69" si="45">I56</f>
        <v>0</v>
      </c>
      <c r="J69" s="19">
        <f t="shared" si="44"/>
        <v>0</v>
      </c>
    </row>
    <row r="70" spans="1:10" ht="24" customHeight="1" x14ac:dyDescent="0.25">
      <c r="A70" s="155"/>
      <c r="B70" s="156"/>
      <c r="C70" s="157"/>
      <c r="D70" s="13" t="s">
        <v>5</v>
      </c>
      <c r="E70" s="80">
        <f t="shared" si="35"/>
        <v>0</v>
      </c>
      <c r="F70" s="19">
        <f t="shared" ref="F70:J70" si="46">F57</f>
        <v>0</v>
      </c>
      <c r="G70" s="19">
        <f t="shared" si="46"/>
        <v>0</v>
      </c>
      <c r="H70" s="19">
        <f t="shared" si="46"/>
        <v>0</v>
      </c>
      <c r="I70" s="19">
        <f t="shared" ref="I70" si="47">I57</f>
        <v>0</v>
      </c>
      <c r="J70" s="19">
        <f t="shared" si="46"/>
        <v>0</v>
      </c>
    </row>
    <row r="71" spans="1:10" ht="24" customHeight="1" x14ac:dyDescent="0.25">
      <c r="A71" s="109" t="s">
        <v>13</v>
      </c>
      <c r="B71" s="110"/>
      <c r="C71" s="111"/>
      <c r="D71" s="77" t="s">
        <v>2</v>
      </c>
      <c r="E71" s="78">
        <f t="shared" si="35"/>
        <v>398711.48346000002</v>
      </c>
      <c r="F71" s="78">
        <f t="shared" ref="F71:J71" si="48">SUM(F72:F76)</f>
        <v>52380.612500000003</v>
      </c>
      <c r="G71" s="78">
        <f t="shared" si="48"/>
        <v>131000.87096</v>
      </c>
      <c r="H71" s="78">
        <f t="shared" si="48"/>
        <v>39748.370609999998</v>
      </c>
      <c r="I71" s="78">
        <f t="shared" ref="I71" si="49">SUM(I72:I76)</f>
        <v>44874.23704</v>
      </c>
      <c r="J71" s="78">
        <f t="shared" si="48"/>
        <v>130707.39235000001</v>
      </c>
    </row>
    <row r="72" spans="1:10" ht="24" customHeight="1" x14ac:dyDescent="0.25">
      <c r="A72" s="112"/>
      <c r="B72" s="113"/>
      <c r="C72" s="114"/>
      <c r="D72" s="13" t="s">
        <v>12</v>
      </c>
      <c r="E72" s="17">
        <f t="shared" si="35"/>
        <v>0</v>
      </c>
      <c r="F72" s="19">
        <f t="shared" ref="F72:J72" si="50">F59</f>
        <v>0</v>
      </c>
      <c r="G72" s="19">
        <f t="shared" si="50"/>
        <v>0</v>
      </c>
      <c r="H72" s="19">
        <f t="shared" si="50"/>
        <v>0</v>
      </c>
      <c r="I72" s="19">
        <f t="shared" ref="I72" si="51">I59</f>
        <v>0</v>
      </c>
      <c r="J72" s="19">
        <f t="shared" si="50"/>
        <v>0</v>
      </c>
    </row>
    <row r="73" spans="1:10" ht="24" customHeight="1" x14ac:dyDescent="0.25">
      <c r="A73" s="112"/>
      <c r="B73" s="113"/>
      <c r="C73" s="114"/>
      <c r="D73" s="13" t="s">
        <v>8</v>
      </c>
      <c r="E73" s="80">
        <f t="shared" si="35"/>
        <v>64.900000000000006</v>
      </c>
      <c r="F73" s="19">
        <f t="shared" ref="F73:J76" si="52">F60</f>
        <v>64.900000000000006</v>
      </c>
      <c r="G73" s="19">
        <f t="shared" si="52"/>
        <v>0</v>
      </c>
      <c r="H73" s="19">
        <f t="shared" si="52"/>
        <v>0</v>
      </c>
      <c r="I73" s="19">
        <f t="shared" ref="I73" si="53">I60</f>
        <v>0</v>
      </c>
      <c r="J73" s="19">
        <f t="shared" si="52"/>
        <v>0</v>
      </c>
    </row>
    <row r="74" spans="1:10" ht="24" customHeight="1" x14ac:dyDescent="0.25">
      <c r="A74" s="112"/>
      <c r="B74" s="113"/>
      <c r="C74" s="114"/>
      <c r="D74" s="13" t="s">
        <v>11</v>
      </c>
      <c r="E74" s="80">
        <f t="shared" si="35"/>
        <v>113219.77100000001</v>
      </c>
      <c r="F74" s="19">
        <f t="shared" si="52"/>
        <v>24219.771000000001</v>
      </c>
      <c r="G74" s="19">
        <f t="shared" si="52"/>
        <v>89000</v>
      </c>
      <c r="H74" s="19">
        <f t="shared" si="52"/>
        <v>0</v>
      </c>
      <c r="I74" s="19">
        <f t="shared" ref="I74" si="54">I61</f>
        <v>0</v>
      </c>
      <c r="J74" s="19">
        <f t="shared" si="52"/>
        <v>0</v>
      </c>
    </row>
    <row r="75" spans="1:10" ht="19.5" customHeight="1" x14ac:dyDescent="0.25">
      <c r="A75" s="112"/>
      <c r="B75" s="113"/>
      <c r="C75" s="114"/>
      <c r="D75" s="13" t="s">
        <v>74</v>
      </c>
      <c r="E75" s="80">
        <f t="shared" si="35"/>
        <v>282213.31246000004</v>
      </c>
      <c r="F75" s="19">
        <f t="shared" si="52"/>
        <v>28095.941500000001</v>
      </c>
      <c r="G75" s="19">
        <f>G62</f>
        <v>38787.37096</v>
      </c>
      <c r="H75" s="19">
        <f t="shared" ref="H75:J75" si="55">H62</f>
        <v>39748.370609999998</v>
      </c>
      <c r="I75" s="19">
        <f t="shared" ref="I75" si="56">I62</f>
        <v>44874.23704</v>
      </c>
      <c r="J75" s="19">
        <f t="shared" si="55"/>
        <v>130707.39235000001</v>
      </c>
    </row>
    <row r="76" spans="1:10" ht="24" customHeight="1" x14ac:dyDescent="0.25">
      <c r="A76" s="115"/>
      <c r="B76" s="116"/>
      <c r="C76" s="117"/>
      <c r="D76" s="13" t="s">
        <v>5</v>
      </c>
      <c r="E76" s="80">
        <f t="shared" si="35"/>
        <v>3213.5</v>
      </c>
      <c r="F76" s="19">
        <f t="shared" si="52"/>
        <v>0</v>
      </c>
      <c r="G76" s="19">
        <f t="shared" si="52"/>
        <v>3213.5</v>
      </c>
      <c r="H76" s="19">
        <f t="shared" si="52"/>
        <v>0</v>
      </c>
      <c r="I76" s="19">
        <f t="shared" ref="I76" si="57">I63</f>
        <v>0</v>
      </c>
      <c r="J76" s="19">
        <f t="shared" si="52"/>
        <v>0</v>
      </c>
    </row>
    <row r="77" spans="1:10" x14ac:dyDescent="0.25">
      <c r="E77" s="6"/>
    </row>
  </sheetData>
  <mergeCells count="31">
    <mergeCell ref="A65:C70"/>
    <mergeCell ref="A45:C50"/>
    <mergeCell ref="A7:J7"/>
    <mergeCell ref="A38:J38"/>
    <mergeCell ref="C26:C31"/>
    <mergeCell ref="A8:A13"/>
    <mergeCell ref="B8:B13"/>
    <mergeCell ref="A71:C76"/>
    <mergeCell ref="A26:A31"/>
    <mergeCell ref="B26:B31"/>
    <mergeCell ref="C8:C13"/>
    <mergeCell ref="A51:E51"/>
    <mergeCell ref="A64:E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1:E1"/>
    <mergeCell ref="A3:A5"/>
    <mergeCell ref="B3:B5"/>
    <mergeCell ref="C3:C5"/>
    <mergeCell ref="D3:D5"/>
    <mergeCell ref="E3:J3"/>
    <mergeCell ref="E4:E5"/>
    <mergeCell ref="F4:J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rowBreaks count="1" manualBreakCount="1">
    <brk id="4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="90" zoomScaleNormal="90" workbookViewId="0">
      <selection activeCell="C13" sqref="C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2"/>
      <c r="B1" s="22"/>
      <c r="C1" s="22"/>
      <c r="D1" s="29" t="s">
        <v>19</v>
      </c>
    </row>
    <row r="2" spans="1:4" x14ac:dyDescent="0.25">
      <c r="A2" s="169" t="s">
        <v>20</v>
      </c>
      <c r="B2" s="169"/>
      <c r="C2" s="169"/>
      <c r="D2" s="169"/>
    </row>
    <row r="4" spans="1:4" ht="90" customHeight="1" x14ac:dyDescent="0.25">
      <c r="A4" s="23" t="s">
        <v>14</v>
      </c>
      <c r="B4" s="23" t="s">
        <v>21</v>
      </c>
      <c r="C4" s="23" t="s">
        <v>22</v>
      </c>
      <c r="D4" s="23" t="s">
        <v>23</v>
      </c>
    </row>
    <row r="5" spans="1:4" x14ac:dyDescent="0.25">
      <c r="A5" s="24">
        <v>1</v>
      </c>
      <c r="B5" s="24">
        <v>2</v>
      </c>
      <c r="C5" s="24">
        <v>3</v>
      </c>
      <c r="D5" s="24">
        <v>4</v>
      </c>
    </row>
    <row r="6" spans="1:4" ht="24.75" customHeight="1" x14ac:dyDescent="0.25">
      <c r="A6" s="168" t="s">
        <v>72</v>
      </c>
      <c r="B6" s="168"/>
      <c r="C6" s="168"/>
      <c r="D6" s="168"/>
    </row>
    <row r="7" spans="1:4" x14ac:dyDescent="0.25">
      <c r="A7" s="168" t="s">
        <v>88</v>
      </c>
      <c r="B7" s="168"/>
      <c r="C7" s="168"/>
      <c r="D7" s="168"/>
    </row>
    <row r="8" spans="1:4" ht="201.75" customHeight="1" x14ac:dyDescent="0.25">
      <c r="A8" s="25" t="s">
        <v>24</v>
      </c>
      <c r="B8" s="26" t="s">
        <v>98</v>
      </c>
      <c r="C8" s="81" t="s">
        <v>84</v>
      </c>
      <c r="D8" s="26"/>
    </row>
    <row r="9" spans="1:4" s="30" customFormat="1" ht="16.5" customHeight="1" x14ac:dyDescent="0.25">
      <c r="A9" s="174" t="s">
        <v>87</v>
      </c>
      <c r="B9" s="175"/>
      <c r="C9" s="175"/>
      <c r="D9" s="176"/>
    </row>
    <row r="10" spans="1:4" s="30" customFormat="1" ht="21" customHeight="1" x14ac:dyDescent="0.25">
      <c r="A10" s="170" t="s">
        <v>89</v>
      </c>
      <c r="B10" s="170"/>
      <c r="C10" s="170"/>
      <c r="D10" s="170"/>
    </row>
    <row r="11" spans="1:4" s="30" customFormat="1" ht="13.5" customHeight="1" x14ac:dyDescent="0.25">
      <c r="A11" s="171" t="s">
        <v>92</v>
      </c>
      <c r="B11" s="172"/>
      <c r="C11" s="172"/>
      <c r="D11" s="173"/>
    </row>
    <row r="12" spans="1:4" ht="86.25" customHeight="1" x14ac:dyDescent="0.25">
      <c r="A12" s="28" t="s">
        <v>25</v>
      </c>
      <c r="B12" s="27" t="s">
        <v>99</v>
      </c>
      <c r="C12" s="81" t="s">
        <v>83</v>
      </c>
      <c r="D12" s="26"/>
    </row>
    <row r="13" spans="1:4" s="30" customFormat="1" ht="225" customHeight="1" x14ac:dyDescent="0.25">
      <c r="A13" s="23" t="s">
        <v>90</v>
      </c>
      <c r="B13" s="81" t="s">
        <v>100</v>
      </c>
      <c r="C13" s="81" t="s">
        <v>85</v>
      </c>
      <c r="D13" s="74" t="s">
        <v>78</v>
      </c>
    </row>
    <row r="14" spans="1:4" ht="14.25" customHeight="1" x14ac:dyDescent="0.25">
      <c r="A14" s="165" t="s">
        <v>91</v>
      </c>
      <c r="B14" s="166"/>
      <c r="C14" s="166"/>
      <c r="D14" s="167"/>
    </row>
    <row r="15" spans="1:4" s="30" customFormat="1" ht="12.75" customHeight="1" x14ac:dyDescent="0.25">
      <c r="A15" s="162" t="s">
        <v>93</v>
      </c>
      <c r="B15" s="163"/>
      <c r="C15" s="163"/>
      <c r="D15" s="164"/>
    </row>
    <row r="16" spans="1:4" s="30" customFormat="1" ht="12.75" customHeight="1" x14ac:dyDescent="0.25">
      <c r="A16" s="165" t="s">
        <v>94</v>
      </c>
      <c r="B16" s="166"/>
      <c r="C16" s="166"/>
      <c r="D16" s="167"/>
    </row>
    <row r="17" spans="1:4" ht="58.5" customHeight="1" x14ac:dyDescent="0.25">
      <c r="A17" s="25" t="s">
        <v>73</v>
      </c>
      <c r="B17" s="26" t="s">
        <v>101</v>
      </c>
      <c r="C17" s="81" t="s">
        <v>86</v>
      </c>
      <c r="D17" s="26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G14" sqref="G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1" width="9.140625" style="30"/>
    <col min="12" max="12" width="12" customWidth="1"/>
    <col min="13" max="13" width="10.85546875" customWidth="1"/>
  </cols>
  <sheetData>
    <row r="1" spans="1:13" ht="15.75" x14ac:dyDescent="0.25">
      <c r="A1" s="177" t="s">
        <v>27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</row>
    <row r="2" spans="1:13" ht="15.75" x14ac:dyDescent="0.25">
      <c r="A2" s="178" t="s">
        <v>28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13" ht="47.25" customHeight="1" x14ac:dyDescent="0.25">
      <c r="A3" s="179" t="s">
        <v>104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3" ht="15.75" x14ac:dyDescent="0.25">
      <c r="A4" s="31"/>
      <c r="B4" s="31"/>
      <c r="C4" s="31"/>
      <c r="D4" s="31"/>
      <c r="E4" s="31"/>
      <c r="F4" s="31"/>
      <c r="G4" s="31"/>
      <c r="H4" s="31"/>
      <c r="I4" s="31"/>
      <c r="J4" s="62"/>
      <c r="K4" s="62"/>
      <c r="L4" s="31"/>
      <c r="M4" s="31"/>
    </row>
    <row r="5" spans="1:13" ht="15.75" x14ac:dyDescent="0.25">
      <c r="A5" s="180" t="s">
        <v>29</v>
      </c>
      <c r="B5" s="180" t="s">
        <v>30</v>
      </c>
      <c r="C5" s="180" t="s">
        <v>31</v>
      </c>
      <c r="D5" s="180" t="s">
        <v>32</v>
      </c>
      <c r="E5" s="180" t="s">
        <v>33</v>
      </c>
      <c r="F5" s="180" t="s">
        <v>107</v>
      </c>
      <c r="G5" s="180" t="s">
        <v>34</v>
      </c>
      <c r="H5" s="183" t="s">
        <v>35</v>
      </c>
      <c r="I5" s="183"/>
      <c r="J5" s="183"/>
      <c r="K5" s="183"/>
      <c r="L5" s="180" t="s">
        <v>36</v>
      </c>
      <c r="M5" s="180" t="s">
        <v>37</v>
      </c>
    </row>
    <row r="6" spans="1:13" ht="15.75" x14ac:dyDescent="0.25">
      <c r="A6" s="181"/>
      <c r="B6" s="181"/>
      <c r="C6" s="181"/>
      <c r="D6" s="181"/>
      <c r="E6" s="181"/>
      <c r="F6" s="181"/>
      <c r="G6" s="181"/>
      <c r="H6" s="183" t="s">
        <v>2</v>
      </c>
      <c r="I6" s="183"/>
      <c r="J6" s="183"/>
      <c r="K6" s="183"/>
      <c r="L6" s="181"/>
      <c r="M6" s="181"/>
    </row>
    <row r="7" spans="1:13" ht="31.5" x14ac:dyDescent="0.25">
      <c r="A7" s="182"/>
      <c r="B7" s="182"/>
      <c r="C7" s="182"/>
      <c r="D7" s="182"/>
      <c r="E7" s="182"/>
      <c r="F7" s="182"/>
      <c r="G7" s="182"/>
      <c r="H7" s="183"/>
      <c r="I7" s="32" t="s">
        <v>38</v>
      </c>
      <c r="J7" s="85" t="s">
        <v>96</v>
      </c>
      <c r="K7" s="87" t="s">
        <v>103</v>
      </c>
      <c r="L7" s="182"/>
      <c r="M7" s="182"/>
    </row>
    <row r="8" spans="1:13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64">
        <v>10</v>
      </c>
      <c r="K8" s="64">
        <v>11</v>
      </c>
      <c r="L8" s="33">
        <v>12</v>
      </c>
      <c r="M8" s="33">
        <v>13</v>
      </c>
    </row>
    <row r="9" spans="1:13" ht="15.75" x14ac:dyDescent="0.25">
      <c r="A9" s="34"/>
      <c r="B9" s="35"/>
      <c r="C9" s="36"/>
      <c r="D9" s="36"/>
      <c r="E9" s="37"/>
      <c r="F9" s="36"/>
      <c r="G9" s="36"/>
      <c r="H9" s="38"/>
      <c r="I9" s="39"/>
      <c r="J9" s="66"/>
      <c r="K9" s="66"/>
      <c r="L9" s="36"/>
      <c r="M9" s="40"/>
    </row>
    <row r="10" spans="1:13" ht="15.75" x14ac:dyDescent="0.25">
      <c r="A10" s="34"/>
      <c r="B10" s="35"/>
      <c r="C10" s="36"/>
      <c r="D10" s="36"/>
      <c r="E10" s="36"/>
      <c r="F10" s="36"/>
      <c r="G10" s="36"/>
      <c r="H10" s="38"/>
      <c r="I10" s="38"/>
      <c r="J10" s="65"/>
      <c r="K10" s="65"/>
      <c r="L10" s="36"/>
      <c r="M10" s="40"/>
    </row>
    <row r="11" spans="1:13" ht="15.75" x14ac:dyDescent="0.25">
      <c r="A11" s="41"/>
      <c r="B11" s="42"/>
      <c r="C11" s="38"/>
      <c r="D11" s="38"/>
      <c r="E11" s="38"/>
      <c r="F11" s="38"/>
      <c r="G11" s="38"/>
      <c r="H11" s="38"/>
      <c r="I11" s="38"/>
      <c r="J11" s="65"/>
      <c r="K11" s="65"/>
      <c r="L11" s="38"/>
      <c r="M11" s="40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7" t="s">
        <v>39</v>
      </c>
      <c r="B1" s="177"/>
      <c r="C1" s="177"/>
      <c r="D1" s="177"/>
      <c r="E1" s="177"/>
      <c r="F1" s="177"/>
      <c r="G1" s="177"/>
    </row>
    <row r="2" spans="1:7" ht="15.75" x14ac:dyDescent="0.25">
      <c r="A2" s="178" t="s">
        <v>40</v>
      </c>
      <c r="B2" s="178"/>
      <c r="C2" s="178"/>
      <c r="D2" s="178"/>
      <c r="E2" s="178"/>
      <c r="F2" s="178"/>
      <c r="G2" s="178"/>
    </row>
    <row r="3" spans="1:7" ht="15.75" x14ac:dyDescent="0.25">
      <c r="A3" s="43"/>
      <c r="B3" s="43"/>
      <c r="C3" s="43"/>
      <c r="D3" s="43"/>
      <c r="E3" s="43"/>
      <c r="F3" s="43"/>
      <c r="G3" s="43"/>
    </row>
    <row r="4" spans="1:7" ht="78.75" x14ac:dyDescent="0.25">
      <c r="A4" s="52" t="s">
        <v>0</v>
      </c>
      <c r="B4" s="52" t="s">
        <v>109</v>
      </c>
      <c r="C4" s="52" t="s">
        <v>31</v>
      </c>
      <c r="D4" s="52" t="s">
        <v>41</v>
      </c>
      <c r="E4" s="52" t="s">
        <v>42</v>
      </c>
      <c r="F4" s="52" t="s">
        <v>43</v>
      </c>
      <c r="G4" s="52" t="s">
        <v>44</v>
      </c>
    </row>
    <row r="5" spans="1:7" x14ac:dyDescent="0.25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</row>
    <row r="6" spans="1:7" ht="15.75" x14ac:dyDescent="0.25">
      <c r="A6" s="45"/>
      <c r="B6" s="46"/>
      <c r="C6" s="47"/>
      <c r="D6" s="47"/>
      <c r="E6" s="47"/>
      <c r="F6" s="47"/>
      <c r="G6" s="49"/>
    </row>
    <row r="7" spans="1:7" ht="15.75" x14ac:dyDescent="0.25">
      <c r="A7" s="45"/>
      <c r="B7" s="46"/>
      <c r="C7" s="47"/>
      <c r="D7" s="47"/>
      <c r="E7" s="47"/>
      <c r="F7" s="47"/>
      <c r="G7" s="49"/>
    </row>
    <row r="8" spans="1:7" ht="15.75" x14ac:dyDescent="0.25">
      <c r="A8" s="50"/>
      <c r="B8" s="51"/>
      <c r="C8" s="48"/>
      <c r="D8" s="48"/>
      <c r="E8" s="48"/>
      <c r="F8" s="48"/>
      <c r="G8" s="4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opLeftCell="A4" zoomScaleNormal="100" workbookViewId="0">
      <selection activeCell="B10" sqref="B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7" t="s">
        <v>26</v>
      </c>
      <c r="B1" s="177"/>
      <c r="C1" s="177"/>
      <c r="D1" s="177"/>
    </row>
    <row r="2" spans="1:4" ht="15.75" x14ac:dyDescent="0.25">
      <c r="A2" s="178" t="s">
        <v>45</v>
      </c>
      <c r="B2" s="178"/>
      <c r="C2" s="178"/>
      <c r="D2" s="178"/>
    </row>
    <row r="3" spans="1:4" ht="35.25" customHeight="1" x14ac:dyDescent="0.25">
      <c r="A3" s="184" t="s">
        <v>46</v>
      </c>
      <c r="B3" s="184"/>
      <c r="C3" s="184"/>
      <c r="D3" s="184"/>
    </row>
    <row r="4" spans="1:4" ht="15.75" x14ac:dyDescent="0.25">
      <c r="A4" s="178" t="s">
        <v>47</v>
      </c>
      <c r="B4" s="178"/>
      <c r="C4" s="178"/>
      <c r="D4" s="178"/>
    </row>
    <row r="5" spans="1:4" ht="15.75" x14ac:dyDescent="0.25">
      <c r="A5" s="53"/>
      <c r="B5" s="53"/>
      <c r="C5" s="53"/>
      <c r="D5" s="53"/>
    </row>
    <row r="6" spans="1:4" ht="111" customHeight="1" x14ac:dyDescent="0.25">
      <c r="A6" s="61" t="s">
        <v>0</v>
      </c>
      <c r="B6" s="61" t="s">
        <v>108</v>
      </c>
      <c r="C6" s="61" t="s">
        <v>48</v>
      </c>
      <c r="D6" s="61" t="s">
        <v>49</v>
      </c>
    </row>
    <row r="7" spans="1:4" x14ac:dyDescent="0.25">
      <c r="A7" s="54">
        <v>1</v>
      </c>
      <c r="B7" s="54">
        <v>2</v>
      </c>
      <c r="C7" s="54">
        <v>3</v>
      </c>
      <c r="D7" s="54">
        <v>4</v>
      </c>
    </row>
    <row r="8" spans="1:4" ht="15.75" x14ac:dyDescent="0.25">
      <c r="A8" s="55"/>
      <c r="B8" s="56"/>
      <c r="C8" s="57"/>
      <c r="D8" s="57"/>
    </row>
    <row r="9" spans="1:4" ht="15.75" x14ac:dyDescent="0.25">
      <c r="A9" s="55"/>
      <c r="B9" s="56"/>
      <c r="C9" s="57"/>
      <c r="D9" s="57"/>
    </row>
    <row r="10" spans="1:4" ht="15.75" x14ac:dyDescent="0.25">
      <c r="A10" s="59"/>
      <c r="B10" s="60"/>
      <c r="C10" s="58"/>
      <c r="D10" s="58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J47" sqref="J47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7" t="s">
        <v>50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5.75" x14ac:dyDescent="0.25">
      <c r="A2" s="178" t="s">
        <v>51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22.5" customHeight="1" x14ac:dyDescent="0.25">
      <c r="A3" s="179" t="s">
        <v>52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ht="15.75" x14ac:dyDescent="0.25">
      <c r="A5" s="180" t="s">
        <v>0</v>
      </c>
      <c r="B5" s="180" t="s">
        <v>53</v>
      </c>
      <c r="C5" s="180" t="s">
        <v>54</v>
      </c>
      <c r="D5" s="180" t="s">
        <v>55</v>
      </c>
      <c r="E5" s="180" t="s">
        <v>56</v>
      </c>
      <c r="F5" s="183" t="s">
        <v>57</v>
      </c>
      <c r="G5" s="183"/>
      <c r="H5" s="183"/>
      <c r="I5" s="183"/>
      <c r="J5" s="183"/>
    </row>
    <row r="6" spans="1:10" ht="15.75" x14ac:dyDescent="0.25">
      <c r="A6" s="181"/>
      <c r="B6" s="181"/>
      <c r="C6" s="181"/>
      <c r="D6" s="181"/>
      <c r="E6" s="181"/>
      <c r="F6" s="183" t="s">
        <v>2</v>
      </c>
      <c r="G6" s="183" t="s">
        <v>3</v>
      </c>
      <c r="H6" s="183"/>
      <c r="I6" s="183"/>
      <c r="J6" s="183"/>
    </row>
    <row r="7" spans="1:10" ht="31.5" x14ac:dyDescent="0.25">
      <c r="A7" s="182"/>
      <c r="B7" s="182"/>
      <c r="C7" s="182"/>
      <c r="D7" s="182"/>
      <c r="E7" s="182"/>
      <c r="F7" s="183"/>
      <c r="G7" s="63" t="s">
        <v>58</v>
      </c>
      <c r="H7" s="63" t="s">
        <v>58</v>
      </c>
      <c r="I7" s="63" t="s">
        <v>58</v>
      </c>
      <c r="J7" s="63" t="s">
        <v>59</v>
      </c>
    </row>
    <row r="8" spans="1:10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  <c r="H8" s="64">
        <v>8</v>
      </c>
      <c r="I8" s="64">
        <v>9</v>
      </c>
      <c r="J8" s="64">
        <v>10</v>
      </c>
    </row>
    <row r="9" spans="1:10" ht="15.75" x14ac:dyDescent="0.25">
      <c r="A9" s="67"/>
      <c r="B9" s="68"/>
      <c r="C9" s="65"/>
      <c r="D9" s="65"/>
      <c r="E9" s="66"/>
      <c r="F9" s="65"/>
      <c r="G9" s="65"/>
      <c r="H9" s="66"/>
      <c r="I9" s="66"/>
      <c r="J9" s="66"/>
    </row>
    <row r="10" spans="1:10" ht="15.75" x14ac:dyDescent="0.25">
      <c r="A10" s="67"/>
      <c r="B10" s="68"/>
      <c r="C10" s="65"/>
      <c r="D10" s="65"/>
      <c r="E10" s="65"/>
      <c r="F10" s="65"/>
      <c r="G10" s="65"/>
      <c r="H10" s="65"/>
      <c r="I10" s="65"/>
      <c r="J10" s="65"/>
    </row>
    <row r="11" spans="1:10" ht="15.75" x14ac:dyDescent="0.25">
      <c r="A11" s="67"/>
      <c r="B11" s="68"/>
      <c r="C11" s="65"/>
      <c r="D11" s="65"/>
      <c r="E11" s="65"/>
      <c r="F11" s="65"/>
      <c r="G11" s="65"/>
      <c r="H11" s="65"/>
      <c r="I11" s="65"/>
      <c r="J11" s="6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view="pageBreakPreview" zoomScale="80" zoomScaleNormal="80" zoomScaleSheetLayoutView="80" workbookViewId="0">
      <selection activeCell="L32" sqref="L32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6" max="6" width="9.140625" style="30"/>
    <col min="8" max="8" width="11" style="30" customWidth="1"/>
    <col min="9" max="9" width="15" customWidth="1"/>
  </cols>
  <sheetData>
    <row r="1" spans="1:9" x14ac:dyDescent="0.25">
      <c r="A1" s="69"/>
      <c r="B1" s="69"/>
      <c r="C1" s="69"/>
      <c r="D1" s="69"/>
      <c r="E1" s="69"/>
      <c r="F1" s="69"/>
      <c r="G1" s="69"/>
      <c r="H1" s="69"/>
      <c r="I1" s="73" t="s">
        <v>60</v>
      </c>
    </row>
    <row r="2" spans="1:9" x14ac:dyDescent="0.25">
      <c r="A2" s="186" t="s">
        <v>61</v>
      </c>
      <c r="B2" s="186"/>
      <c r="C2" s="186"/>
      <c r="D2" s="186"/>
      <c r="E2" s="186"/>
      <c r="F2" s="186"/>
      <c r="G2" s="186"/>
      <c r="H2" s="186"/>
      <c r="I2" s="186"/>
    </row>
    <row r="3" spans="1:9" x14ac:dyDescent="0.25">
      <c r="A3" s="186"/>
      <c r="B3" s="186"/>
      <c r="C3" s="186"/>
      <c r="D3" s="186"/>
      <c r="E3" s="186"/>
      <c r="F3" s="186"/>
      <c r="G3" s="186"/>
      <c r="H3" s="186"/>
      <c r="I3" s="186"/>
    </row>
    <row r="4" spans="1:9" x14ac:dyDescent="0.25">
      <c r="A4" s="69"/>
      <c r="B4" s="72"/>
      <c r="C4" s="69"/>
      <c r="D4" s="69"/>
      <c r="E4" s="69"/>
      <c r="F4" s="69"/>
      <c r="G4" s="69"/>
      <c r="H4" s="69"/>
      <c r="I4" s="69"/>
    </row>
    <row r="5" spans="1:9" ht="15" customHeight="1" x14ac:dyDescent="0.25">
      <c r="A5" s="185" t="s">
        <v>62</v>
      </c>
      <c r="B5" s="185" t="s">
        <v>68</v>
      </c>
      <c r="C5" s="185" t="s">
        <v>63</v>
      </c>
      <c r="D5" s="185" t="s">
        <v>64</v>
      </c>
      <c r="E5" s="185"/>
      <c r="F5" s="185"/>
      <c r="G5" s="185"/>
      <c r="H5" s="92"/>
      <c r="I5" s="187" t="s">
        <v>65</v>
      </c>
    </row>
    <row r="6" spans="1:9" ht="103.5" customHeight="1" x14ac:dyDescent="0.25">
      <c r="A6" s="185"/>
      <c r="B6" s="185"/>
      <c r="C6" s="185"/>
      <c r="D6" s="70" t="s">
        <v>66</v>
      </c>
      <c r="E6" s="70" t="s">
        <v>67</v>
      </c>
      <c r="F6" s="86" t="s">
        <v>97</v>
      </c>
      <c r="G6" s="70" t="s">
        <v>106</v>
      </c>
      <c r="H6" s="93" t="s">
        <v>105</v>
      </c>
      <c r="I6" s="188"/>
    </row>
    <row r="7" spans="1:9" x14ac:dyDescent="0.25">
      <c r="A7" s="82">
        <v>1</v>
      </c>
      <c r="B7" s="82">
        <v>2</v>
      </c>
      <c r="C7" s="82">
        <v>3</v>
      </c>
      <c r="D7" s="82">
        <v>4</v>
      </c>
      <c r="E7" s="83">
        <v>5</v>
      </c>
      <c r="F7" s="83">
        <v>6</v>
      </c>
      <c r="G7" s="82">
        <v>7</v>
      </c>
      <c r="H7" s="94">
        <v>8</v>
      </c>
      <c r="I7" s="71">
        <v>9</v>
      </c>
    </row>
    <row r="8" spans="1:9" ht="45" customHeight="1" x14ac:dyDescent="0.25">
      <c r="A8" s="95"/>
      <c r="B8" s="96"/>
      <c r="C8" s="95"/>
      <c r="D8" s="95"/>
      <c r="E8" s="95"/>
      <c r="F8" s="95"/>
      <c r="G8" s="95"/>
      <c r="H8" s="95"/>
      <c r="I8" s="95"/>
    </row>
    <row r="9" spans="1:9" ht="63" customHeight="1" x14ac:dyDescent="0.25">
      <c r="A9" s="95"/>
      <c r="B9" s="97"/>
      <c r="C9" s="95"/>
      <c r="D9" s="95"/>
      <c r="E9" s="95"/>
      <c r="F9" s="95"/>
      <c r="G9" s="95"/>
      <c r="H9" s="95"/>
      <c r="I9" s="95"/>
    </row>
    <row r="10" spans="1:9" s="30" customFormat="1" ht="50.25" customHeight="1" x14ac:dyDescent="0.25">
      <c r="A10" s="95"/>
      <c r="B10" s="97"/>
      <c r="C10" s="95"/>
      <c r="D10" s="95"/>
      <c r="E10" s="95"/>
      <c r="F10" s="95"/>
      <c r="G10" s="95"/>
      <c r="H10" s="95"/>
      <c r="I10" s="95"/>
    </row>
    <row r="11" spans="1:9" ht="53.25" customHeight="1" x14ac:dyDescent="0.25"/>
  </sheetData>
  <mergeCells count="6">
    <mergeCell ref="D5:G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2024-06-19T06:54:41Z</dcterms:modified>
</cp:coreProperties>
</file>