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20" yWindow="-120" windowWidth="29040" windowHeight="1584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2'!$A$6:$P$81</definedName>
    <definedName name="Print_Area" localSheetId="0">'Таблица 2'!$A$1:$M$69</definedName>
    <definedName name="Print_Titles" localSheetId="0">'Таблица 2'!$3:$6</definedName>
    <definedName name="_xlnm.Print_Area" localSheetId="1">'Таблица 3'!$A$1:$D$9</definedName>
    <definedName name="_xlnm.Print_Area" localSheetId="2">'Таблица 4'!$A$1:$O$11</definedName>
    <definedName name="_xlnm.Print_Area" localSheetId="3">'Таблица 5'!$A$1:$H$8</definedName>
    <definedName name="_xlnm.Print_Area" localSheetId="4">'Таблица 6'!$A$1:$F$10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2" l="1"/>
  <c r="M11" i="2"/>
  <c r="J66" i="2" l="1"/>
  <c r="J67" i="2"/>
  <c r="J40" i="2"/>
  <c r="J41" i="2"/>
  <c r="I32" i="2" l="1"/>
  <c r="J32" i="2"/>
  <c r="J38" i="2"/>
  <c r="J11" i="2" l="1"/>
  <c r="J23" i="2" l="1"/>
  <c r="L23" i="2"/>
  <c r="K23" i="2"/>
  <c r="L11" i="2"/>
  <c r="J22" i="2" l="1"/>
  <c r="J21" i="2"/>
  <c r="I23" i="2" l="1"/>
  <c r="L69" i="2" l="1"/>
  <c r="M69" i="2"/>
  <c r="K69" i="2"/>
  <c r="J69" i="2"/>
  <c r="I69" i="2"/>
  <c r="H62" i="2"/>
  <c r="L62" i="2" l="1"/>
  <c r="L58" i="2" s="1"/>
  <c r="K62" i="2"/>
  <c r="K58" i="2" s="1"/>
  <c r="L29" i="2"/>
  <c r="K29" i="2"/>
  <c r="L67" i="2" l="1"/>
  <c r="L66" i="2"/>
  <c r="L65" i="2"/>
  <c r="L55" i="2"/>
  <c r="L53" i="2"/>
  <c r="L45" i="2"/>
  <c r="L42" i="2"/>
  <c r="L40" i="2"/>
  <c r="L32" i="2"/>
  <c r="L30" i="2"/>
  <c r="L28" i="2"/>
  <c r="L54" i="2" s="1"/>
  <c r="L27" i="2"/>
  <c r="L26" i="2"/>
  <c r="L52" i="2" s="1"/>
  <c r="L19" i="2"/>
  <c r="L13" i="2"/>
  <c r="L68" i="2" s="1"/>
  <c r="L7" i="2"/>
  <c r="L56" i="2" l="1"/>
  <c r="L51" i="2" s="1"/>
  <c r="L43" i="2"/>
  <c r="L64" i="2"/>
  <c r="L25" i="2"/>
  <c r="L39" i="2"/>
  <c r="L41" i="2"/>
  <c r="L38" i="2" l="1"/>
  <c r="I67" i="2" l="1"/>
  <c r="K67" i="2"/>
  <c r="M67" i="2"/>
  <c r="F67" i="2" l="1"/>
  <c r="I19" i="2" l="1"/>
  <c r="I11" i="2"/>
  <c r="G41" i="2"/>
  <c r="F41" i="2"/>
  <c r="M40" i="2"/>
  <c r="K40" i="2"/>
  <c r="I40" i="2"/>
  <c r="H40" i="2"/>
  <c r="G40" i="2"/>
  <c r="E36" i="2"/>
  <c r="E35" i="2"/>
  <c r="E34" i="2"/>
  <c r="E33" i="2"/>
  <c r="M32" i="2"/>
  <c r="K32" i="2"/>
  <c r="H32" i="2"/>
  <c r="G32" i="2"/>
  <c r="F32" i="2"/>
  <c r="E11" i="2" l="1"/>
  <c r="I29" i="2"/>
  <c r="I62" i="2"/>
  <c r="I58" i="2" s="1"/>
  <c r="E32" i="2"/>
  <c r="G62" i="2"/>
  <c r="H58" i="2"/>
  <c r="J62" i="2"/>
  <c r="M62" i="2"/>
  <c r="F62" i="2"/>
  <c r="E60" i="2"/>
  <c r="E61" i="2"/>
  <c r="E59" i="2"/>
  <c r="H22" i="2"/>
  <c r="H67" i="2" s="1"/>
  <c r="G23" i="2"/>
  <c r="E23" i="2" s="1"/>
  <c r="F21" i="2"/>
  <c r="F66" i="2" s="1"/>
  <c r="F17" i="2"/>
  <c r="H7" i="2"/>
  <c r="M13" i="2"/>
  <c r="M7" i="2"/>
  <c r="I42" i="2" l="1"/>
  <c r="I55" i="2"/>
  <c r="M68" i="2"/>
  <c r="M39" i="2"/>
  <c r="E62" i="2"/>
  <c r="J27" i="2" l="1"/>
  <c r="J53" i="2" s="1"/>
  <c r="H27" i="2"/>
  <c r="H53" i="2" s="1"/>
  <c r="G12" i="2" l="1"/>
  <c r="G26" i="2" l="1"/>
  <c r="G52" i="2" s="1"/>
  <c r="F18" i="2" l="1"/>
  <c r="F12" i="2"/>
  <c r="F29" i="2" l="1"/>
  <c r="F55" i="2" l="1"/>
  <c r="F42" i="2"/>
  <c r="F30" i="2"/>
  <c r="G30" i="2" l="1"/>
  <c r="F26" i="2"/>
  <c r="F52" i="2" s="1"/>
  <c r="F65" i="2" l="1"/>
  <c r="M58" i="2" l="1"/>
  <c r="J58" i="2"/>
  <c r="G66" i="2"/>
  <c r="H66" i="2"/>
  <c r="I66" i="2"/>
  <c r="K66" i="2"/>
  <c r="M66" i="2"/>
  <c r="G67" i="2"/>
  <c r="F69" i="2"/>
  <c r="G69" i="2"/>
  <c r="H69" i="2"/>
  <c r="G65" i="2"/>
  <c r="H65" i="2"/>
  <c r="I65" i="2"/>
  <c r="J65" i="2"/>
  <c r="K65" i="2"/>
  <c r="M65" i="2"/>
  <c r="E65" i="2" l="1"/>
  <c r="E66" i="2"/>
  <c r="E69" i="2"/>
  <c r="M64" i="2"/>
  <c r="E67" i="2" l="1"/>
  <c r="F7" i="2" l="1"/>
  <c r="G27" i="2"/>
  <c r="G53" i="2" s="1"/>
  <c r="G58" i="2" l="1"/>
  <c r="G29" i="2"/>
  <c r="F58" i="2"/>
  <c r="G7" i="2"/>
  <c r="E49" i="2"/>
  <c r="E48" i="2"/>
  <c r="E47" i="2"/>
  <c r="E46" i="2"/>
  <c r="E24" i="2"/>
  <c r="E22" i="2"/>
  <c r="E21" i="2"/>
  <c r="E20" i="2"/>
  <c r="E18" i="2"/>
  <c r="E17" i="2"/>
  <c r="E15" i="2"/>
  <c r="E14" i="2"/>
  <c r="E12" i="2"/>
  <c r="E8" i="2"/>
  <c r="G55" i="2" l="1"/>
  <c r="G42" i="2"/>
  <c r="E58" i="2"/>
  <c r="J45" i="2"/>
  <c r="K45" i="2"/>
  <c r="M45" i="2"/>
  <c r="J26" i="2"/>
  <c r="J52" i="2" s="1"/>
  <c r="K26" i="2"/>
  <c r="M26" i="2"/>
  <c r="M52" i="2" s="1"/>
  <c r="K27" i="2"/>
  <c r="K53" i="2" s="1"/>
  <c r="M27" i="2"/>
  <c r="M53" i="2" s="1"/>
  <c r="J28" i="2"/>
  <c r="K28" i="2"/>
  <c r="M28" i="2"/>
  <c r="J29" i="2"/>
  <c r="J25" i="2" s="1"/>
  <c r="M29" i="2"/>
  <c r="J30" i="2"/>
  <c r="K30" i="2"/>
  <c r="M30" i="2"/>
  <c r="J19" i="2"/>
  <c r="K19" i="2"/>
  <c r="M19" i="2"/>
  <c r="J13" i="2"/>
  <c r="J68" i="2" s="1"/>
  <c r="K13" i="2"/>
  <c r="J7" i="2"/>
  <c r="K7" i="2"/>
  <c r="K52" i="2" l="1"/>
  <c r="K25" i="2"/>
  <c r="M56" i="2"/>
  <c r="M43" i="2"/>
  <c r="J42" i="2"/>
  <c r="J55" i="2"/>
  <c r="K43" i="2"/>
  <c r="K56" i="2"/>
  <c r="J56" i="2"/>
  <c r="J43" i="2"/>
  <c r="J54" i="2"/>
  <c r="M54" i="2"/>
  <c r="M41" i="2"/>
  <c r="K54" i="2"/>
  <c r="K41" i="2"/>
  <c r="K68" i="2"/>
  <c r="K64" i="2" s="1"/>
  <c r="K39" i="2"/>
  <c r="M55" i="2"/>
  <c r="M42" i="2"/>
  <c r="J64" i="2"/>
  <c r="J39" i="2"/>
  <c r="K55" i="2"/>
  <c r="K42" i="2"/>
  <c r="M25" i="2"/>
  <c r="K51" i="2" l="1"/>
  <c r="M51" i="2"/>
  <c r="M38" i="2"/>
  <c r="K38" i="2"/>
  <c r="J51" i="2"/>
  <c r="I7" i="2"/>
  <c r="E7" i="2" s="1"/>
  <c r="G19" i="2"/>
  <c r="G45" i="2" l="1"/>
  <c r="H45" i="2"/>
  <c r="I45" i="2"/>
  <c r="F45" i="2"/>
  <c r="H26" i="2"/>
  <c r="H52" i="2" s="1"/>
  <c r="I26" i="2"/>
  <c r="I52" i="2" s="1"/>
  <c r="H13" i="2"/>
  <c r="H68" i="2" s="1"/>
  <c r="H64" i="2" s="1"/>
  <c r="I13" i="2"/>
  <c r="F13" i="2"/>
  <c r="F68" i="2" s="1"/>
  <c r="H19" i="2"/>
  <c r="F19" i="2"/>
  <c r="I68" i="2" l="1"/>
  <c r="I64" i="2" s="1"/>
  <c r="I39" i="2"/>
  <c r="H39" i="2"/>
  <c r="F64" i="2"/>
  <c r="E26" i="2"/>
  <c r="E45" i="2"/>
  <c r="G13" i="2"/>
  <c r="G39" i="2" s="1"/>
  <c r="G38" i="2" s="1"/>
  <c r="E39" i="2" l="1"/>
  <c r="E13" i="2"/>
  <c r="G68" i="2"/>
  <c r="F28" i="2"/>
  <c r="F54" i="2" s="1"/>
  <c r="G28" i="2"/>
  <c r="G54" i="2" s="1"/>
  <c r="H28" i="2"/>
  <c r="I28" i="2"/>
  <c r="H30" i="2"/>
  <c r="I30" i="2"/>
  <c r="I43" i="2" s="1"/>
  <c r="I27" i="2"/>
  <c r="I53" i="2" s="1"/>
  <c r="F27" i="2"/>
  <c r="I54" i="2" l="1"/>
  <c r="I41" i="2"/>
  <c r="F53" i="2"/>
  <c r="F40" i="2"/>
  <c r="H54" i="2"/>
  <c r="H41" i="2"/>
  <c r="E41" i="2" s="1"/>
  <c r="I56" i="2"/>
  <c r="I51" i="2" s="1"/>
  <c r="G64" i="2"/>
  <c r="E64" i="2" s="1"/>
  <c r="E68" i="2"/>
  <c r="I25" i="2"/>
  <c r="E30" i="2"/>
  <c r="E54" i="2"/>
  <c r="G25" i="2"/>
  <c r="F25" i="2"/>
  <c r="E27" i="2"/>
  <c r="E28" i="2"/>
  <c r="H29" i="2"/>
  <c r="H42" i="2" l="1"/>
  <c r="E42" i="2" s="1"/>
  <c r="E29" i="2"/>
  <c r="H38" i="2"/>
  <c r="E40" i="2"/>
  <c r="F38" i="2"/>
  <c r="E43" i="2"/>
  <c r="I38" i="2"/>
  <c r="H55" i="2"/>
  <c r="E56" i="2"/>
  <c r="H25" i="2"/>
  <c r="E25" i="2" s="1"/>
  <c r="G51" i="2"/>
  <c r="H51" i="2" l="1"/>
  <c r="E55" i="2"/>
  <c r="E38" i="2"/>
  <c r="E53" i="2"/>
  <c r="E52" i="2"/>
  <c r="F51" i="2"/>
  <c r="E51" i="2" l="1"/>
</calcChain>
</file>

<file path=xl/sharedStrings.xml><?xml version="1.0" encoding="utf-8"?>
<sst xmlns="http://schemas.openxmlformats.org/spreadsheetml/2006/main" count="173" uniqueCount="106">
  <si>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</si>
  <si>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</si>
  <si>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</si>
  <si>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</si>
  <si>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</si>
  <si>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</si>
  <si>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</si>
  <si>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</si>
  <si>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</si>
  <si>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</si>
  <si>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</si>
  <si>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</si>
  <si>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</si>
  <si>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</si>
  <si>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</si>
  <si>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</si>
  <si>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</si>
  <si>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</si>
  <si>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</si>
  <si>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</si>
  <si>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</si>
  <si>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</si>
  <si>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</si>
  <si>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</si>
  <si>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</si>
  <si>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</si>
  <si>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</si>
  <si>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</si>
  <si>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</si>
  <si>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</si>
  <si>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</si>
  <si>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</si>
  <si>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</si>
  <si>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</si>
  <si>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</si>
  <si>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</si>
  <si>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</si>
  <si>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</si>
  <si>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</si>
  <si>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</si>
  <si>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</si>
  <si>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</si>
  <si>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</si>
  <si>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</si>
  <si>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</si>
  <si>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</si>
  <si>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</si>
  <si>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</si>
  <si>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</si>
  <si>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</si>
  <si>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</si>
  <si>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</si>
  <si>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</si>
  <si>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</si>
  <si>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</si>
  <si>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</si>
  <si>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</si>
  <si>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</si>
  <si>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</si>
  <si>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</si>
  <si>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</si>
  <si>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</si>
  <si>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</si>
  <si>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</si>
  <si>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</si>
  <si>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</si>
  <si>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</si>
  <si>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</si>
  <si>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</si>
  <si>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</si>
  <si>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</si>
  <si>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</si>
  <si>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</si>
  <si>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</si>
  <si>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</si>
  <si>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</si>
  <si>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</si>
  <si>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</si>
  <si>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</si>
  <si>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</si>
  <si>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</si>
  <si>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</si>
  <si>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36,1112-37,6112</t>
  </si>
  <si>
    <t>4,61-0,89%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</si>
  <si>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</si>
  <si>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</si>
  <si>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</si>
  <si>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</si>
  <si>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</si>
  <si>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>0,89%</t>
  </si>
  <si>
    <t xml:space="preserve">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</si>
  <si>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</si>
  <si>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</si>
  <si>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>Соисполнитель МКУ «Служба ЖКХ и благоустройства городского поселения Пойковский» отдел ЖКХ и благоустройства</t>
  </si>
  <si>
    <t>2026-2030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</si>
  <si>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</si>
  <si>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</si>
  <si>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2025 год</t>
  </si>
  <si>
    <t>2025 г.</t>
  </si>
  <si>
    <t>2026-2030 гг.</t>
  </si>
  <si>
    <t xml:space="preserve">Обеспечение доступности и повышение качества транспортных услуг, оказываемых автомобильным транспортом
</t>
  </si>
  <si>
    <t xml:space="preserve">Капитальный ремонт, ремонт и содержание автомобильных дорог и искусственных дорожных сооружений общего пользования местного значения
</t>
  </si>
  <si>
    <t xml:space="preserve">Задача1. 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
2. Обеспечение доступности и повышение качества транспортных услуг, оказываемых автомобильным транспортом. 
3. Обеспечение функционирования сети автомобильных дорог местного значения.                                                   
                         </t>
  </si>
  <si>
    <t>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</si>
  <si>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 xml:space="preserve">Основное мероприятие "Обеспечение доступности и повышение качества транспортных услуг, оказываемых автомобильным транспортом" (показатель 3)
</t>
  </si>
  <si>
    <t xml:space="preserve"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 (показатель 1, 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</si>
</sst>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6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8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70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70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70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9" fontId="8" fillId="0" borderId="2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top"/>
    </xf>
    <xf numFmtId="171" fontId="3" fillId="0" borderId="1" xfId="0" applyNumberFormat="1" applyFont="1" applyBorder="1" applyAlignment="1">
      <alignment horizontal="center" vertical="top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4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0" borderId="7" xfId="1" applyNumberFormat="1" applyFont="1" applyBorder="1" applyAlignment="1">
      <alignment horizontal="center" vertical="center" wrapText="1"/>
    </xf>
    <xf numFmtId="2" fontId="7" fillId="0" borderId="14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D25" sqref="D25:M30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29.28515625" style="2" customWidth="1"/>
    <col min="4" max="4" width="31.2851562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2" width="23.85546875" style="4" customWidth="1"/>
    <col min="13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A1" s="132" t="s">
        <v>18</v>
      </c>
      <c r="B1" s="133"/>
      <c r="C1" s="133"/>
      <c r="D1" s="133"/>
      <c r="E1" s="133"/>
      <c r="F1" s="133"/>
      <c r="G1" s="133"/>
      <c r="H1" s="133"/>
      <c r="I1" s="133"/>
      <c r="J1" s="7"/>
      <c r="K1" s="7"/>
      <c r="L1" s="7"/>
      <c r="M1" s="7"/>
    </row>
    <row r="2" spans="1:13" x14ac:dyDescent="0.25">
      <c r="A2" s="9"/>
      <c r="B2" s="10"/>
      <c r="C2" s="10"/>
      <c r="D2" s="8"/>
      <c r="E2" s="8"/>
      <c r="F2" s="11"/>
      <c r="G2" s="11"/>
      <c r="H2" s="11"/>
      <c r="I2" s="8"/>
      <c r="J2" s="7"/>
      <c r="K2" s="7"/>
      <c r="L2" s="7"/>
      <c r="M2" s="7"/>
    </row>
    <row r="3" spans="1:13" ht="15" customHeight="1" x14ac:dyDescent="0.25">
      <c r="A3" s="134" t="s">
        <v>16</v>
      </c>
      <c r="B3" s="134" t="s">
        <v>17</v>
      </c>
      <c r="C3" s="134" t="s">
        <v>1</v>
      </c>
      <c r="D3" s="134" t="s">
        <v>7</v>
      </c>
      <c r="E3" s="140" t="s">
        <v>8</v>
      </c>
      <c r="F3" s="141"/>
      <c r="G3" s="141"/>
      <c r="H3" s="141"/>
      <c r="I3" s="141"/>
      <c r="J3" s="141"/>
      <c r="K3" s="141"/>
      <c r="L3" s="141"/>
      <c r="M3" s="141"/>
    </row>
    <row r="4" spans="1:13" x14ac:dyDescent="0.25">
      <c r="A4" s="135"/>
      <c r="B4" s="137"/>
      <c r="C4" s="135"/>
      <c r="D4" s="135"/>
      <c r="E4" s="142" t="s">
        <v>2</v>
      </c>
      <c r="F4" s="139" t="s">
        <v>3</v>
      </c>
      <c r="G4" s="139"/>
      <c r="H4" s="139"/>
      <c r="I4" s="139"/>
      <c r="J4" s="25"/>
      <c r="K4" s="25"/>
      <c r="L4" s="25"/>
      <c r="M4" s="25"/>
    </row>
    <row r="5" spans="1:13" ht="82.5" customHeight="1" x14ac:dyDescent="0.25">
      <c r="A5" s="136"/>
      <c r="B5" s="138"/>
      <c r="C5" s="136"/>
      <c r="D5" s="136"/>
      <c r="E5" s="142"/>
      <c r="F5" s="26">
        <v>2019</v>
      </c>
      <c r="G5" s="26">
        <v>2020</v>
      </c>
      <c r="H5" s="26">
        <v>2021</v>
      </c>
      <c r="I5" s="26">
        <v>2022</v>
      </c>
      <c r="J5" s="26">
        <v>2023</v>
      </c>
      <c r="K5" s="26">
        <v>2024</v>
      </c>
      <c r="L5" s="89">
        <v>2025</v>
      </c>
      <c r="M5" s="26" t="s">
        <v>94</v>
      </c>
    </row>
    <row r="6" spans="1:13" s="1" customForma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</row>
    <row r="7" spans="1:13" x14ac:dyDescent="0.25">
      <c r="A7" s="106" t="s">
        <v>11</v>
      </c>
      <c r="B7" s="103" t="s">
        <v>104</v>
      </c>
      <c r="C7" s="118" t="s">
        <v>14</v>
      </c>
      <c r="D7" s="13" t="s">
        <v>2</v>
      </c>
      <c r="E7" s="14">
        <f>SUM(F7:M7)</f>
        <v>567290.31975999998</v>
      </c>
      <c r="F7" s="14">
        <f>SUM(F8:F12)</f>
        <v>31270.94</v>
      </c>
      <c r="G7" s="14">
        <f>SUM(G8:G12)</f>
        <v>42441.494339999997</v>
      </c>
      <c r="H7" s="14">
        <f>SUM(H8:H12)</f>
        <v>42369.278639999997</v>
      </c>
      <c r="I7" s="14">
        <f>SUM(I8:I12)</f>
        <v>45482.177450000003</v>
      </c>
      <c r="J7" s="14">
        <f t="shared" ref="J7:K7" si="0">SUM(J8:J12)</f>
        <v>35225.32933</v>
      </c>
      <c r="K7" s="14">
        <f t="shared" si="0"/>
        <v>40000</v>
      </c>
      <c r="L7" s="14">
        <f t="shared" ref="L7" si="1">SUM(L8:L12)</f>
        <v>0</v>
      </c>
      <c r="M7" s="14">
        <f>SUM(M8:M12)</f>
        <v>330501.09999999998</v>
      </c>
    </row>
    <row r="8" spans="1:13" ht="21" customHeight="1" x14ac:dyDescent="0.25">
      <c r="A8" s="107"/>
      <c r="B8" s="104"/>
      <c r="C8" s="118"/>
      <c r="D8" s="15" t="s">
        <v>13</v>
      </c>
      <c r="E8" s="16">
        <f t="shared" ref="E8:E30" si="2">SUM(F8:M8)</f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</row>
    <row r="9" spans="1:13" ht="21" customHeight="1" x14ac:dyDescent="0.25">
      <c r="A9" s="107"/>
      <c r="B9" s="104"/>
      <c r="C9" s="118"/>
      <c r="D9" s="15" t="s">
        <v>9</v>
      </c>
      <c r="E9" s="16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</row>
    <row r="10" spans="1:13" ht="21" customHeight="1" x14ac:dyDescent="0.25">
      <c r="A10" s="107"/>
      <c r="B10" s="104"/>
      <c r="C10" s="118"/>
      <c r="D10" s="15" t="s">
        <v>12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</row>
    <row r="11" spans="1:13" ht="41.25" customHeight="1" x14ac:dyDescent="0.25">
      <c r="A11" s="107"/>
      <c r="B11" s="104"/>
      <c r="C11" s="118"/>
      <c r="D11" s="15" t="s">
        <v>86</v>
      </c>
      <c r="E11" s="16">
        <f>SUM(F11:M11)</f>
        <v>567290.31975999998</v>
      </c>
      <c r="F11" s="17">
        <v>31270.94</v>
      </c>
      <c r="G11" s="17">
        <v>42441.494339999997</v>
      </c>
      <c r="H11" s="17">
        <v>42369.278639999997</v>
      </c>
      <c r="I11" s="17">
        <f>46450-2367.05543+1399.23288</f>
        <v>45482.177450000003</v>
      </c>
      <c r="J11" s="17">
        <f>41464.6-432.69895-344.04237-3334.09892-1777.83484-350.59559</f>
        <v>35225.32933</v>
      </c>
      <c r="K11" s="17">
        <v>40000</v>
      </c>
      <c r="L11" s="17">
        <f>40000-40000</f>
        <v>0</v>
      </c>
      <c r="M11" s="17">
        <f>330501.1</f>
        <v>330501.09999999998</v>
      </c>
    </row>
    <row r="12" spans="1:13" ht="26.25" customHeight="1" x14ac:dyDescent="0.25">
      <c r="A12" s="107"/>
      <c r="B12" s="104"/>
      <c r="C12" s="118"/>
      <c r="D12" s="15" t="s">
        <v>6</v>
      </c>
      <c r="E12" s="16">
        <f t="shared" si="2"/>
        <v>0</v>
      </c>
      <c r="F12" s="17">
        <f>2465-2465</f>
        <v>0</v>
      </c>
      <c r="G12" s="17">
        <f>11127.802-11127.802</f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</row>
    <row r="13" spans="1:13" ht="21" customHeight="1" x14ac:dyDescent="0.25">
      <c r="A13" s="107"/>
      <c r="B13" s="104"/>
      <c r="C13" s="118" t="s">
        <v>77</v>
      </c>
      <c r="D13" s="13" t="s">
        <v>2</v>
      </c>
      <c r="E13" s="14">
        <f t="shared" si="2"/>
        <v>1888.77889</v>
      </c>
      <c r="F13" s="14">
        <f>SUM(F14:F18)</f>
        <v>1888.77889</v>
      </c>
      <c r="G13" s="14">
        <f t="shared" ref="G13:K13" si="3">SUM(G14:G18)</f>
        <v>0</v>
      </c>
      <c r="H13" s="14">
        <f t="shared" si="3"/>
        <v>0</v>
      </c>
      <c r="I13" s="14">
        <f t="shared" si="3"/>
        <v>0</v>
      </c>
      <c r="J13" s="14">
        <f t="shared" si="3"/>
        <v>0</v>
      </c>
      <c r="K13" s="14">
        <f t="shared" si="3"/>
        <v>0</v>
      </c>
      <c r="L13" s="14">
        <f t="shared" ref="L13" si="4">SUM(L14:L18)</f>
        <v>0</v>
      </c>
      <c r="M13" s="14">
        <f>SUM(M14:M18)</f>
        <v>0</v>
      </c>
    </row>
    <row r="14" spans="1:13" ht="24" customHeight="1" x14ac:dyDescent="0.25">
      <c r="A14" s="107"/>
      <c r="B14" s="104"/>
      <c r="C14" s="118"/>
      <c r="D14" s="15" t="s">
        <v>13</v>
      </c>
      <c r="E14" s="16">
        <f t="shared" si="2"/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</row>
    <row r="15" spans="1:13" ht="24" customHeight="1" x14ac:dyDescent="0.25">
      <c r="A15" s="107"/>
      <c r="B15" s="104"/>
      <c r="C15" s="118"/>
      <c r="D15" s="15" t="s">
        <v>9</v>
      </c>
      <c r="E15" s="16">
        <f t="shared" si="2"/>
        <v>0</v>
      </c>
      <c r="F15" s="8"/>
      <c r="G15" s="17">
        <v>0</v>
      </c>
      <c r="H15" s="17">
        <v>0</v>
      </c>
      <c r="I15" s="17">
        <v>0</v>
      </c>
      <c r="J15" s="18">
        <v>0</v>
      </c>
      <c r="K15" s="18">
        <v>0</v>
      </c>
      <c r="L15" s="18">
        <v>0</v>
      </c>
      <c r="M15" s="18">
        <v>0</v>
      </c>
    </row>
    <row r="16" spans="1:13" ht="24" customHeight="1" x14ac:dyDescent="0.25">
      <c r="A16" s="107"/>
      <c r="B16" s="104"/>
      <c r="C16" s="118"/>
      <c r="D16" s="15" t="s">
        <v>12</v>
      </c>
      <c r="E16" s="16">
        <v>0</v>
      </c>
      <c r="F16" s="17">
        <v>0</v>
      </c>
      <c r="G16" s="17">
        <v>0</v>
      </c>
      <c r="H16" s="17">
        <v>0</v>
      </c>
      <c r="I16" s="17">
        <v>0</v>
      </c>
      <c r="J16" s="18">
        <v>0</v>
      </c>
      <c r="K16" s="18">
        <v>0</v>
      </c>
      <c r="L16" s="18">
        <v>0</v>
      </c>
      <c r="M16" s="18">
        <v>0</v>
      </c>
    </row>
    <row r="17" spans="1:14" ht="41.25" customHeight="1" x14ac:dyDescent="0.25">
      <c r="A17" s="107"/>
      <c r="B17" s="104"/>
      <c r="C17" s="118"/>
      <c r="D17" s="15" t="s">
        <v>86</v>
      </c>
      <c r="E17" s="16">
        <f t="shared" si="2"/>
        <v>1888.77889</v>
      </c>
      <c r="F17" s="16">
        <f>1888.77889</f>
        <v>1888.77889</v>
      </c>
      <c r="G17" s="17">
        <v>0</v>
      </c>
      <c r="H17" s="17">
        <v>0</v>
      </c>
      <c r="I17" s="17">
        <v>0</v>
      </c>
      <c r="J17" s="18">
        <v>0</v>
      </c>
      <c r="K17" s="18">
        <v>0</v>
      </c>
      <c r="L17" s="18">
        <v>0</v>
      </c>
      <c r="M17" s="18">
        <v>0</v>
      </c>
    </row>
    <row r="18" spans="1:14" ht="24" customHeight="1" x14ac:dyDescent="0.25">
      <c r="A18" s="108"/>
      <c r="B18" s="105"/>
      <c r="C18" s="118"/>
      <c r="D18" s="15" t="s">
        <v>6</v>
      </c>
      <c r="E18" s="16">
        <f t="shared" si="2"/>
        <v>0</v>
      </c>
      <c r="F18" s="16">
        <f>5500-5500</f>
        <v>0</v>
      </c>
      <c r="G18" s="17"/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</row>
    <row r="19" spans="1:14" ht="24" customHeight="1" x14ac:dyDescent="0.25">
      <c r="A19" s="106" t="s">
        <v>10</v>
      </c>
      <c r="B19" s="103" t="s">
        <v>105</v>
      </c>
      <c r="C19" s="103" t="s">
        <v>78</v>
      </c>
      <c r="D19" s="13" t="s">
        <v>2</v>
      </c>
      <c r="E19" s="14">
        <f>SUM(F19:M19)</f>
        <v>1271197.42108</v>
      </c>
      <c r="F19" s="14">
        <f>SUM(F20:F24)</f>
        <v>75290.858699999997</v>
      </c>
      <c r="G19" s="14">
        <f>SUM(G20:G24)</f>
        <v>49572.011429999999</v>
      </c>
      <c r="H19" s="14">
        <f t="shared" ref="H19:M19" si="5">SUM(H20:H24)</f>
        <v>83691.423290000006</v>
      </c>
      <c r="I19" s="14">
        <f>SUM(I20:I24)</f>
        <v>87024.596199999985</v>
      </c>
      <c r="J19" s="14">
        <f t="shared" si="5"/>
        <v>324451.61005000002</v>
      </c>
      <c r="K19" s="14">
        <f t="shared" si="5"/>
        <v>91904.32140999999</v>
      </c>
      <c r="L19" s="14">
        <f t="shared" ref="L19" si="6">SUM(L20:L24)</f>
        <v>211158.5</v>
      </c>
      <c r="M19" s="14">
        <f t="shared" si="5"/>
        <v>348104.1</v>
      </c>
    </row>
    <row r="20" spans="1:14" ht="24" customHeight="1" x14ac:dyDescent="0.25">
      <c r="A20" s="107"/>
      <c r="B20" s="104"/>
      <c r="C20" s="104"/>
      <c r="D20" s="15" t="s">
        <v>13</v>
      </c>
      <c r="E20" s="16">
        <f t="shared" si="2"/>
        <v>0</v>
      </c>
      <c r="F20" s="16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</row>
    <row r="21" spans="1:14" ht="36" customHeight="1" x14ac:dyDescent="0.25">
      <c r="A21" s="107"/>
      <c r="B21" s="104"/>
      <c r="C21" s="104"/>
      <c r="D21" s="15" t="s">
        <v>9</v>
      </c>
      <c r="E21" s="16">
        <f t="shared" si="2"/>
        <v>89010.135249999992</v>
      </c>
      <c r="F21" s="16">
        <f>15043.73525</f>
        <v>15043.73525</v>
      </c>
      <c r="G21" s="17">
        <v>0</v>
      </c>
      <c r="H21" s="17">
        <v>0</v>
      </c>
      <c r="I21" s="17">
        <v>0</v>
      </c>
      <c r="J21" s="17">
        <f>73966.4</f>
        <v>73966.399999999994</v>
      </c>
      <c r="K21" s="17">
        <v>0</v>
      </c>
      <c r="L21" s="17">
        <v>0</v>
      </c>
      <c r="M21" s="17">
        <v>0</v>
      </c>
    </row>
    <row r="22" spans="1:14" ht="24" customHeight="1" x14ac:dyDescent="0.25">
      <c r="A22" s="107"/>
      <c r="B22" s="104"/>
      <c r="C22" s="104"/>
      <c r="D22" s="15" t="s">
        <v>12</v>
      </c>
      <c r="E22" s="16">
        <f t="shared" si="2"/>
        <v>95796.934899999993</v>
      </c>
      <c r="F22" s="17">
        <v>0</v>
      </c>
      <c r="G22" s="17">
        <v>0</v>
      </c>
      <c r="H22" s="17">
        <f>3139.3949</f>
        <v>3139.3948999999998</v>
      </c>
      <c r="I22" s="17">
        <v>8518.5</v>
      </c>
      <c r="J22" s="92">
        <f>84139.04</f>
        <v>84139.04</v>
      </c>
      <c r="K22" s="17">
        <v>0</v>
      </c>
      <c r="L22" s="17">
        <v>0</v>
      </c>
      <c r="M22" s="17">
        <v>0</v>
      </c>
    </row>
    <row r="23" spans="1:14" ht="32.25" customHeight="1" x14ac:dyDescent="0.25">
      <c r="A23" s="107"/>
      <c r="B23" s="104"/>
      <c r="C23" s="104"/>
      <c r="D23" s="15" t="s">
        <v>86</v>
      </c>
      <c r="E23" s="16">
        <f>SUM(F23:M23)</f>
        <v>1007373.0351199999</v>
      </c>
      <c r="F23" s="17">
        <v>60247.123449999999</v>
      </c>
      <c r="G23" s="17">
        <f>49572.01143</f>
        <v>49572.011429999999</v>
      </c>
      <c r="H23" s="17">
        <v>80552.028390000007</v>
      </c>
      <c r="I23" s="92">
        <f>59838.378+5035.9281+1500+3264.75+8010.11543+912.25777-1000-3264.75-1390.5524+10000-500+681.6-428.425-231.35423-591.41178-1838.44579-137.5-70.34999-40.69734-100-97.9888-49.80304-122.59059-0.01-149.49764-80.8065-150.75-492</f>
        <v>78506.096199999985</v>
      </c>
      <c r="J23" s="93">
        <f>84807.17579+8799.39123+1200.60877-149.22938+5-510.8934-1439.46936-4945.62056+279.22179-717.33064</f>
        <v>87328.854239999986</v>
      </c>
      <c r="K23" s="93">
        <f>86320.68641+5583.635</f>
        <v>91904.32140999999</v>
      </c>
      <c r="L23" s="93">
        <f>71355.9+41001.3+52416+46385.3</f>
        <v>211158.5</v>
      </c>
      <c r="M23" s="93">
        <v>348104.1</v>
      </c>
    </row>
    <row r="24" spans="1:14" ht="24" customHeight="1" x14ac:dyDescent="0.25">
      <c r="A24" s="107"/>
      <c r="B24" s="104"/>
      <c r="C24" s="105"/>
      <c r="D24" s="15" t="s">
        <v>6</v>
      </c>
      <c r="E24" s="16">
        <f t="shared" si="2"/>
        <v>79017.31581</v>
      </c>
      <c r="F24" s="17">
        <v>0</v>
      </c>
      <c r="G24" s="17">
        <v>0</v>
      </c>
      <c r="H24" s="17">
        <v>0</v>
      </c>
      <c r="I24" s="17"/>
      <c r="J24" s="92">
        <v>79017.31581</v>
      </c>
      <c r="K24" s="92">
        <v>0</v>
      </c>
      <c r="L24" s="92">
        <v>0</v>
      </c>
      <c r="M24" s="92">
        <v>0</v>
      </c>
    </row>
    <row r="25" spans="1:14" x14ac:dyDescent="0.25">
      <c r="A25" s="109" t="s">
        <v>4</v>
      </c>
      <c r="B25" s="110"/>
      <c r="C25" s="111"/>
      <c r="D25" s="13" t="s">
        <v>2</v>
      </c>
      <c r="E25" s="14">
        <f>SUM(F25:M25)</f>
        <v>1840376.5197300001</v>
      </c>
      <c r="F25" s="14">
        <f>SUM(F26:F30)</f>
        <v>108450.57759</v>
      </c>
      <c r="G25" s="14">
        <f t="shared" ref="G25:M25" si="7">SUM(G26:G30)</f>
        <v>92013.505769999989</v>
      </c>
      <c r="H25" s="14">
        <f t="shared" si="7"/>
        <v>126060.70193</v>
      </c>
      <c r="I25" s="14">
        <f t="shared" si="7"/>
        <v>132506.77364999999</v>
      </c>
      <c r="J25" s="14">
        <f>SUM(J26:J30)</f>
        <v>359676.93938</v>
      </c>
      <c r="K25" s="14">
        <f>SUM(K26:K30)</f>
        <v>131904.32140999998</v>
      </c>
      <c r="L25" s="14">
        <f t="shared" ref="L25" si="8">SUM(L26:L30)</f>
        <v>211158.5</v>
      </c>
      <c r="M25" s="14">
        <f t="shared" si="7"/>
        <v>678605.2</v>
      </c>
    </row>
    <row r="26" spans="1:14" x14ac:dyDescent="0.25">
      <c r="A26" s="112"/>
      <c r="B26" s="113"/>
      <c r="C26" s="114"/>
      <c r="D26" s="19" t="s">
        <v>13</v>
      </c>
      <c r="E26" s="18">
        <f t="shared" si="2"/>
        <v>0</v>
      </c>
      <c r="F26" s="18">
        <f>F14+F20</f>
        <v>0</v>
      </c>
      <c r="G26" s="18">
        <f>G14+G20</f>
        <v>0</v>
      </c>
      <c r="H26" s="18">
        <f t="shared" ref="H26:J26" si="9">H14+H20</f>
        <v>0</v>
      </c>
      <c r="I26" s="18">
        <f t="shared" si="9"/>
        <v>0</v>
      </c>
      <c r="J26" s="18">
        <f t="shared" si="9"/>
        <v>0</v>
      </c>
      <c r="K26" s="18">
        <f t="shared" ref="K26:M26" si="10">K14+K20</f>
        <v>0</v>
      </c>
      <c r="L26" s="18">
        <f t="shared" ref="L26" si="11">L14+L20</f>
        <v>0</v>
      </c>
      <c r="M26" s="18">
        <f t="shared" si="10"/>
        <v>0</v>
      </c>
    </row>
    <row r="27" spans="1:14" ht="33" x14ac:dyDescent="0.25">
      <c r="A27" s="112"/>
      <c r="B27" s="113"/>
      <c r="C27" s="114"/>
      <c r="D27" s="19" t="s">
        <v>9</v>
      </c>
      <c r="E27" s="18">
        <f t="shared" si="2"/>
        <v>89010.135249999992</v>
      </c>
      <c r="F27" s="18">
        <f>F9+F2+F21</f>
        <v>15043.73525</v>
      </c>
      <c r="G27" s="18">
        <f>G9+G15+G21</f>
        <v>0</v>
      </c>
      <c r="H27" s="18">
        <f>H9+H15+H21</f>
        <v>0</v>
      </c>
      <c r="I27" s="18">
        <f t="shared" ref="I27" si="12">I9+I15+I21</f>
        <v>0</v>
      </c>
      <c r="J27" s="18">
        <f>J9+J15+J21</f>
        <v>73966.399999999994</v>
      </c>
      <c r="K27" s="18">
        <f t="shared" ref="K27:M27" si="13">K9+K15+K21</f>
        <v>0</v>
      </c>
      <c r="L27" s="18">
        <f t="shared" ref="L27" si="14">L9+L15+L21</f>
        <v>0</v>
      </c>
      <c r="M27" s="18">
        <f t="shared" si="13"/>
        <v>0</v>
      </c>
    </row>
    <row r="28" spans="1:14" x14ac:dyDescent="0.25">
      <c r="A28" s="112"/>
      <c r="B28" s="113"/>
      <c r="C28" s="114"/>
      <c r="D28" s="19" t="s">
        <v>12</v>
      </c>
      <c r="E28" s="18">
        <f t="shared" si="2"/>
        <v>95796.934899999993</v>
      </c>
      <c r="F28" s="18">
        <f t="shared" ref="F28:I28" si="15">F10+F16+F22</f>
        <v>0</v>
      </c>
      <c r="G28" s="18">
        <f t="shared" si="15"/>
        <v>0</v>
      </c>
      <c r="H28" s="18">
        <f t="shared" si="15"/>
        <v>3139.3948999999998</v>
      </c>
      <c r="I28" s="18">
        <f t="shared" si="15"/>
        <v>8518.5</v>
      </c>
      <c r="J28" s="18">
        <f t="shared" ref="J28:M28" si="16">J10+J16+J22</f>
        <v>84139.04</v>
      </c>
      <c r="K28" s="18">
        <f t="shared" si="16"/>
        <v>0</v>
      </c>
      <c r="L28" s="18">
        <f t="shared" ref="L28" si="17">L10+L16+L22</f>
        <v>0</v>
      </c>
      <c r="M28" s="18">
        <f t="shared" si="16"/>
        <v>0</v>
      </c>
    </row>
    <row r="29" spans="1:14" x14ac:dyDescent="0.25">
      <c r="A29" s="112"/>
      <c r="B29" s="113"/>
      <c r="C29" s="114"/>
      <c r="D29" s="19" t="s">
        <v>86</v>
      </c>
      <c r="E29" s="18">
        <f>SUM(F29:M29)</f>
        <v>1576552.1337699997</v>
      </c>
      <c r="F29" s="18">
        <f>F11+F17+F23</f>
        <v>93406.842340000003</v>
      </c>
      <c r="G29" s="18">
        <f>G11+G17+G23</f>
        <v>92013.505769999989</v>
      </c>
      <c r="H29" s="18">
        <f t="shared" ref="H29:J29" si="18">H11+H17+H23</f>
        <v>122921.30703</v>
      </c>
      <c r="I29" s="18">
        <f>I11+I17+I23</f>
        <v>123988.27364999999</v>
      </c>
      <c r="J29" s="18">
        <f t="shared" si="18"/>
        <v>122554.18356999999</v>
      </c>
      <c r="K29" s="18">
        <f>K11+K17+K23</f>
        <v>131904.32140999998</v>
      </c>
      <c r="L29" s="18">
        <f>L11+L17+L23</f>
        <v>211158.5</v>
      </c>
      <c r="M29" s="18">
        <f t="shared" ref="M29" si="19">M11+M17+M23</f>
        <v>678605.2</v>
      </c>
    </row>
    <row r="30" spans="1:14" x14ac:dyDescent="0.25">
      <c r="A30" s="115"/>
      <c r="B30" s="116"/>
      <c r="C30" s="117"/>
      <c r="D30" s="19" t="s">
        <v>6</v>
      </c>
      <c r="E30" s="18">
        <f t="shared" si="2"/>
        <v>79017.31581</v>
      </c>
      <c r="F30" s="18">
        <f>F12+F18+F24</f>
        <v>0</v>
      </c>
      <c r="G30" s="18">
        <f>G12+G18+G24</f>
        <v>0</v>
      </c>
      <c r="H30" s="18">
        <f t="shared" ref="H30:I30" si="20">H12+H18+H24</f>
        <v>0</v>
      </c>
      <c r="I30" s="18">
        <f t="shared" si="20"/>
        <v>0</v>
      </c>
      <c r="J30" s="18">
        <f t="shared" ref="J30:M30" si="21">J12+J18+J24</f>
        <v>79017.31581</v>
      </c>
      <c r="K30" s="18">
        <f t="shared" si="21"/>
        <v>0</v>
      </c>
      <c r="L30" s="18">
        <f t="shared" ref="L30" si="22">L12+L18+L24</f>
        <v>0</v>
      </c>
      <c r="M30" s="18">
        <f t="shared" si="21"/>
        <v>0</v>
      </c>
    </row>
    <row r="31" spans="1:14" x14ac:dyDescent="0.25">
      <c r="A31" s="119" t="s">
        <v>5</v>
      </c>
      <c r="B31" s="120"/>
      <c r="C31" s="120"/>
      <c r="D31" s="120"/>
      <c r="E31" s="120"/>
      <c r="F31" s="120"/>
      <c r="G31" s="120"/>
      <c r="H31" s="120"/>
      <c r="I31" s="121"/>
      <c r="J31" s="7"/>
      <c r="K31" s="7"/>
      <c r="L31" s="7"/>
      <c r="M31" s="7"/>
      <c r="N31" s="6"/>
    </row>
    <row r="32" spans="1:14" ht="24" customHeight="1" x14ac:dyDescent="0.25">
      <c r="A32" s="94" t="s">
        <v>84</v>
      </c>
      <c r="B32" s="95"/>
      <c r="C32" s="96"/>
      <c r="D32" s="13" t="s">
        <v>2</v>
      </c>
      <c r="E32" s="20">
        <f>SUM(F32:M32)</f>
        <v>0</v>
      </c>
      <c r="F32" s="20">
        <f>SUM(F33:F37)</f>
        <v>0</v>
      </c>
      <c r="G32" s="20">
        <f t="shared" ref="G32:M32" si="23">SUM(G33:G37)</f>
        <v>0</v>
      </c>
      <c r="H32" s="20">
        <f t="shared" si="23"/>
        <v>0</v>
      </c>
      <c r="I32" s="20">
        <f>SUM(I33:I37)</f>
        <v>0</v>
      </c>
      <c r="J32" s="20">
        <f>SUM(J33:J37)</f>
        <v>0</v>
      </c>
      <c r="K32" s="20">
        <f t="shared" si="23"/>
        <v>0</v>
      </c>
      <c r="L32" s="20">
        <f t="shared" ref="L32" si="24">SUM(L33:L37)</f>
        <v>0</v>
      </c>
      <c r="M32" s="20">
        <f t="shared" si="23"/>
        <v>0</v>
      </c>
      <c r="N32" s="6"/>
    </row>
    <row r="33" spans="1:14" ht="24" customHeight="1" x14ac:dyDescent="0.25">
      <c r="A33" s="97"/>
      <c r="B33" s="98"/>
      <c r="C33" s="99"/>
      <c r="D33" s="15" t="s">
        <v>13</v>
      </c>
      <c r="E33" s="21">
        <f>SUM(F33:M33)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6"/>
    </row>
    <row r="34" spans="1:14" ht="24" customHeight="1" x14ac:dyDescent="0.25">
      <c r="A34" s="97"/>
      <c r="B34" s="98"/>
      <c r="C34" s="99"/>
      <c r="D34" s="15" t="s">
        <v>9</v>
      </c>
      <c r="E34" s="21">
        <f>SUM(F34:M34)</f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6"/>
    </row>
    <row r="35" spans="1:14" ht="36.75" customHeight="1" x14ac:dyDescent="0.25">
      <c r="A35" s="97"/>
      <c r="B35" s="98"/>
      <c r="C35" s="99"/>
      <c r="D35" s="15" t="s">
        <v>12</v>
      </c>
      <c r="E35" s="21">
        <f>SUM(F35:M35)</f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6"/>
    </row>
    <row r="36" spans="1:14" ht="24" customHeight="1" x14ac:dyDescent="0.25">
      <c r="A36" s="97"/>
      <c r="B36" s="98"/>
      <c r="C36" s="99"/>
      <c r="D36" s="15" t="s">
        <v>86</v>
      </c>
      <c r="E36" s="21">
        <f>SUM(F36:M36)</f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6"/>
    </row>
    <row r="37" spans="1:14" ht="24" customHeight="1" x14ac:dyDescent="0.25">
      <c r="A37" s="100"/>
      <c r="B37" s="101"/>
      <c r="C37" s="102"/>
      <c r="D37" s="15" t="s">
        <v>6</v>
      </c>
      <c r="E37" s="21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</row>
    <row r="38" spans="1:14" ht="24" customHeight="1" x14ac:dyDescent="0.25">
      <c r="A38" s="94" t="s">
        <v>85</v>
      </c>
      <c r="B38" s="95"/>
      <c r="C38" s="96"/>
      <c r="D38" s="13" t="s">
        <v>2</v>
      </c>
      <c r="E38" s="20">
        <f t="shared" ref="E38:E43" si="25">SUM(F38:M38)</f>
        <v>1840376.5197300001</v>
      </c>
      <c r="F38" s="20">
        <f>SUM(F39:F43)</f>
        <v>108450.57759</v>
      </c>
      <c r="G38" s="20">
        <f t="shared" ref="G38:M38" si="26">SUM(G39:G43)</f>
        <v>92013.505769999989</v>
      </c>
      <c r="H38" s="20">
        <f t="shared" si="26"/>
        <v>126060.70193</v>
      </c>
      <c r="I38" s="20">
        <f t="shared" si="26"/>
        <v>132506.77364999999</v>
      </c>
      <c r="J38" s="20">
        <f>SUM(J39:J43)</f>
        <v>359676.93938</v>
      </c>
      <c r="K38" s="20">
        <f t="shared" si="26"/>
        <v>131904.32140999998</v>
      </c>
      <c r="L38" s="20">
        <f t="shared" ref="L38" si="27">SUM(L39:L43)</f>
        <v>211158.5</v>
      </c>
      <c r="M38" s="20">
        <f t="shared" si="26"/>
        <v>678605.2</v>
      </c>
    </row>
    <row r="39" spans="1:14" ht="24" customHeight="1" x14ac:dyDescent="0.25">
      <c r="A39" s="97"/>
      <c r="B39" s="98"/>
      <c r="C39" s="99"/>
      <c r="D39" s="15" t="s">
        <v>13</v>
      </c>
      <c r="E39" s="21">
        <f t="shared" si="25"/>
        <v>0</v>
      </c>
      <c r="F39" s="23"/>
      <c r="G39" s="23">
        <f t="shared" ref="G39:M40" si="28">G13</f>
        <v>0</v>
      </c>
      <c r="H39" s="23">
        <f t="shared" si="28"/>
        <v>0</v>
      </c>
      <c r="I39" s="23">
        <f t="shared" si="28"/>
        <v>0</v>
      </c>
      <c r="J39" s="23">
        <f t="shared" si="28"/>
        <v>0</v>
      </c>
      <c r="K39" s="23">
        <f t="shared" si="28"/>
        <v>0</v>
      </c>
      <c r="L39" s="23">
        <f t="shared" ref="L39" si="29">L13</f>
        <v>0</v>
      </c>
      <c r="M39" s="23">
        <f t="shared" si="28"/>
        <v>0</v>
      </c>
    </row>
    <row r="40" spans="1:14" ht="24" customHeight="1" x14ac:dyDescent="0.25">
      <c r="A40" s="97"/>
      <c r="B40" s="98"/>
      <c r="C40" s="99"/>
      <c r="D40" s="15" t="s">
        <v>9</v>
      </c>
      <c r="E40" s="21">
        <f t="shared" si="25"/>
        <v>89010.135249999992</v>
      </c>
      <c r="F40" s="23">
        <f>F27</f>
        <v>15043.73525</v>
      </c>
      <c r="G40" s="23">
        <f t="shared" si="28"/>
        <v>0</v>
      </c>
      <c r="H40" s="23">
        <f t="shared" si="28"/>
        <v>0</v>
      </c>
      <c r="I40" s="23">
        <f t="shared" si="28"/>
        <v>0</v>
      </c>
      <c r="J40" s="23">
        <f>J27</f>
        <v>73966.399999999994</v>
      </c>
      <c r="K40" s="23">
        <f t="shared" si="28"/>
        <v>0</v>
      </c>
      <c r="L40" s="23">
        <f t="shared" ref="L40" si="30">L14</f>
        <v>0</v>
      </c>
      <c r="M40" s="23">
        <f t="shared" si="28"/>
        <v>0</v>
      </c>
    </row>
    <row r="41" spans="1:14" ht="39.75" customHeight="1" x14ac:dyDescent="0.25">
      <c r="A41" s="97"/>
      <c r="B41" s="98"/>
      <c r="C41" s="99"/>
      <c r="D41" s="15" t="s">
        <v>12</v>
      </c>
      <c r="E41" s="21">
        <f t="shared" si="25"/>
        <v>95796.934899999993</v>
      </c>
      <c r="F41" s="23">
        <f>F15</f>
        <v>0</v>
      </c>
      <c r="G41" s="23">
        <f>G15</f>
        <v>0</v>
      </c>
      <c r="H41" s="23">
        <f>H28</f>
        <v>3139.3948999999998</v>
      </c>
      <c r="I41" s="23">
        <f t="shared" ref="I41:M41" si="31">I28</f>
        <v>8518.5</v>
      </c>
      <c r="J41" s="23">
        <f>J28</f>
        <v>84139.04</v>
      </c>
      <c r="K41" s="23">
        <f t="shared" si="31"/>
        <v>0</v>
      </c>
      <c r="L41" s="23">
        <f t="shared" ref="L41" si="32">L28</f>
        <v>0</v>
      </c>
      <c r="M41" s="23">
        <f t="shared" si="31"/>
        <v>0</v>
      </c>
    </row>
    <row r="42" spans="1:14" ht="24" customHeight="1" x14ac:dyDescent="0.25">
      <c r="A42" s="97"/>
      <c r="B42" s="98"/>
      <c r="C42" s="99"/>
      <c r="D42" s="15" t="s">
        <v>86</v>
      </c>
      <c r="E42" s="21">
        <f t="shared" si="25"/>
        <v>1576552.1337699997</v>
      </c>
      <c r="F42" s="23">
        <f>F29</f>
        <v>93406.842340000003</v>
      </c>
      <c r="G42" s="23">
        <f>G29</f>
        <v>92013.505769999989</v>
      </c>
      <c r="H42" s="23">
        <f>H29</f>
        <v>122921.30703</v>
      </c>
      <c r="I42" s="23">
        <f>I29</f>
        <v>123988.27364999999</v>
      </c>
      <c r="J42" s="23">
        <f>J29</f>
        <v>122554.18356999999</v>
      </c>
      <c r="K42" s="23">
        <f>K29</f>
        <v>131904.32140999998</v>
      </c>
      <c r="L42" s="23">
        <f>L29</f>
        <v>211158.5</v>
      </c>
      <c r="M42" s="23">
        <f>M29</f>
        <v>678605.2</v>
      </c>
    </row>
    <row r="43" spans="1:14" ht="23.25" customHeight="1" x14ac:dyDescent="0.25">
      <c r="A43" s="100"/>
      <c r="B43" s="101"/>
      <c r="C43" s="102"/>
      <c r="D43" s="15" t="s">
        <v>6</v>
      </c>
      <c r="E43" s="21">
        <f t="shared" si="25"/>
        <v>79017.31581</v>
      </c>
      <c r="F43" s="23">
        <v>0</v>
      </c>
      <c r="G43" s="23">
        <v>0</v>
      </c>
      <c r="H43" s="23">
        <v>0</v>
      </c>
      <c r="I43" s="23">
        <f>I30</f>
        <v>0</v>
      </c>
      <c r="J43" s="23">
        <f t="shared" ref="J43:M43" si="33">J30</f>
        <v>79017.31581</v>
      </c>
      <c r="K43" s="23">
        <f t="shared" si="33"/>
        <v>0</v>
      </c>
      <c r="L43" s="23">
        <f t="shared" si="33"/>
        <v>0</v>
      </c>
      <c r="M43" s="23">
        <f t="shared" si="33"/>
        <v>0</v>
      </c>
      <c r="N43" s="6"/>
    </row>
    <row r="44" spans="1:14" x14ac:dyDescent="0.25">
      <c r="A44" s="119" t="s">
        <v>5</v>
      </c>
      <c r="B44" s="120"/>
      <c r="C44" s="120"/>
      <c r="D44" s="120"/>
      <c r="E44" s="120"/>
      <c r="F44" s="120"/>
      <c r="G44" s="120"/>
      <c r="H44" s="120"/>
      <c r="I44" s="121"/>
      <c r="J44" s="7"/>
      <c r="K44" s="7"/>
      <c r="L44" s="7"/>
      <c r="M44" s="7"/>
      <c r="N44" s="6"/>
    </row>
    <row r="45" spans="1:14" ht="24" customHeight="1" x14ac:dyDescent="0.25">
      <c r="A45" s="94" t="s">
        <v>19</v>
      </c>
      <c r="B45" s="95"/>
      <c r="C45" s="96"/>
      <c r="D45" s="13" t="s">
        <v>2</v>
      </c>
      <c r="E45" s="20">
        <f>SUM(F45:M45)</f>
        <v>0</v>
      </c>
      <c r="F45" s="20">
        <f>SUM(F46:F50)</f>
        <v>0</v>
      </c>
      <c r="G45" s="20">
        <f t="shared" ref="G45:J45" si="34">SUM(G46:G50)</f>
        <v>0</v>
      </c>
      <c r="H45" s="20">
        <f t="shared" si="34"/>
        <v>0</v>
      </c>
      <c r="I45" s="20">
        <f t="shared" si="34"/>
        <v>0</v>
      </c>
      <c r="J45" s="20">
        <f t="shared" si="34"/>
        <v>0</v>
      </c>
      <c r="K45" s="20">
        <f t="shared" ref="K45:M45" si="35">SUM(K46:K50)</f>
        <v>0</v>
      </c>
      <c r="L45" s="20">
        <f t="shared" ref="L45" si="36">SUM(L46:L50)</f>
        <v>0</v>
      </c>
      <c r="M45" s="20">
        <f t="shared" si="35"/>
        <v>0</v>
      </c>
      <c r="N45" s="6"/>
    </row>
    <row r="46" spans="1:14" ht="24" customHeight="1" x14ac:dyDescent="0.25">
      <c r="A46" s="97"/>
      <c r="B46" s="98"/>
      <c r="C46" s="99"/>
      <c r="D46" s="15" t="s">
        <v>13</v>
      </c>
      <c r="E46" s="21">
        <f>SUM(F46:M46)</f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6"/>
    </row>
    <row r="47" spans="1:14" ht="24" customHeight="1" x14ac:dyDescent="0.25">
      <c r="A47" s="97"/>
      <c r="B47" s="98"/>
      <c r="C47" s="99"/>
      <c r="D47" s="15" t="s">
        <v>9</v>
      </c>
      <c r="E47" s="21">
        <f>SUM(F47:M47)</f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6"/>
    </row>
    <row r="48" spans="1:14" ht="36.75" customHeight="1" x14ac:dyDescent="0.25">
      <c r="A48" s="97"/>
      <c r="B48" s="98"/>
      <c r="C48" s="99"/>
      <c r="D48" s="15" t="s">
        <v>12</v>
      </c>
      <c r="E48" s="21">
        <f>SUM(F48:M48)</f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6"/>
    </row>
    <row r="49" spans="1:14" ht="24" customHeight="1" x14ac:dyDescent="0.25">
      <c r="A49" s="97"/>
      <c r="B49" s="98"/>
      <c r="C49" s="99"/>
      <c r="D49" s="15" t="s">
        <v>86</v>
      </c>
      <c r="E49" s="21">
        <f>SUM(F49:M49)</f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6"/>
    </row>
    <row r="50" spans="1:14" ht="24" customHeight="1" x14ac:dyDescent="0.25">
      <c r="A50" s="100"/>
      <c r="B50" s="101"/>
      <c r="C50" s="102"/>
      <c r="D50" s="15" t="s">
        <v>6</v>
      </c>
      <c r="E50" s="21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</row>
    <row r="51" spans="1:14" ht="24" customHeight="1" x14ac:dyDescent="0.25">
      <c r="A51" s="94" t="s">
        <v>20</v>
      </c>
      <c r="B51" s="95"/>
      <c r="C51" s="96"/>
      <c r="D51" s="13" t="s">
        <v>2</v>
      </c>
      <c r="E51" s="20">
        <f t="shared" ref="E51:E56" si="37">SUM(F51:M51)</f>
        <v>1840376.5197300001</v>
      </c>
      <c r="F51" s="20">
        <f>SUM(F52:F56)</f>
        <v>108450.57759</v>
      </c>
      <c r="G51" s="20">
        <f t="shared" ref="G51:M51" si="38">SUM(G52:G56)</f>
        <v>92013.505769999989</v>
      </c>
      <c r="H51" s="20">
        <f>SUM(H52:H56)</f>
        <v>126060.70193</v>
      </c>
      <c r="I51" s="20">
        <f>SUM(I52:I56)</f>
        <v>132506.77364999999</v>
      </c>
      <c r="J51" s="20">
        <f t="shared" si="38"/>
        <v>359676.93938</v>
      </c>
      <c r="K51" s="20">
        <f t="shared" si="38"/>
        <v>131904.32140999998</v>
      </c>
      <c r="L51" s="20">
        <f t="shared" ref="L51" si="39">SUM(L52:L56)</f>
        <v>211158.5</v>
      </c>
      <c r="M51" s="20">
        <f t="shared" si="38"/>
        <v>678605.2</v>
      </c>
    </row>
    <row r="52" spans="1:14" ht="24" customHeight="1" x14ac:dyDescent="0.25">
      <c r="A52" s="97"/>
      <c r="B52" s="98"/>
      <c r="C52" s="99"/>
      <c r="D52" s="15" t="s">
        <v>13</v>
      </c>
      <c r="E52" s="21">
        <f t="shared" si="37"/>
        <v>0</v>
      </c>
      <c r="F52" s="23">
        <f t="shared" ref="F52:M55" si="40">F26</f>
        <v>0</v>
      </c>
      <c r="G52" s="23">
        <f t="shared" si="40"/>
        <v>0</v>
      </c>
      <c r="H52" s="23">
        <f t="shared" si="40"/>
        <v>0</v>
      </c>
      <c r="I52" s="23">
        <f t="shared" si="40"/>
        <v>0</v>
      </c>
      <c r="J52" s="23">
        <f t="shared" si="40"/>
        <v>0</v>
      </c>
      <c r="K52" s="23">
        <f t="shared" si="40"/>
        <v>0</v>
      </c>
      <c r="L52" s="23">
        <f t="shared" ref="L52" si="41">L26</f>
        <v>0</v>
      </c>
      <c r="M52" s="23">
        <f t="shared" si="40"/>
        <v>0</v>
      </c>
    </row>
    <row r="53" spans="1:14" ht="24" customHeight="1" x14ac:dyDescent="0.25">
      <c r="A53" s="97"/>
      <c r="B53" s="98"/>
      <c r="C53" s="99"/>
      <c r="D53" s="15" t="s">
        <v>9</v>
      </c>
      <c r="E53" s="21">
        <f t="shared" si="37"/>
        <v>89010.135249999992</v>
      </c>
      <c r="F53" s="23">
        <f t="shared" si="40"/>
        <v>15043.73525</v>
      </c>
      <c r="G53" s="23">
        <f t="shared" si="40"/>
        <v>0</v>
      </c>
      <c r="H53" s="23">
        <f t="shared" si="40"/>
        <v>0</v>
      </c>
      <c r="I53" s="23">
        <f t="shared" si="40"/>
        <v>0</v>
      </c>
      <c r="J53" s="23">
        <f t="shared" si="40"/>
        <v>73966.399999999994</v>
      </c>
      <c r="K53" s="23">
        <f t="shared" si="40"/>
        <v>0</v>
      </c>
      <c r="L53" s="23">
        <f t="shared" ref="L53" si="42">L27</f>
        <v>0</v>
      </c>
      <c r="M53" s="23">
        <f t="shared" si="40"/>
        <v>0</v>
      </c>
    </row>
    <row r="54" spans="1:14" ht="39.75" customHeight="1" x14ac:dyDescent="0.25">
      <c r="A54" s="97"/>
      <c r="B54" s="98"/>
      <c r="C54" s="99"/>
      <c r="D54" s="15" t="s">
        <v>12</v>
      </c>
      <c r="E54" s="21">
        <f t="shared" si="37"/>
        <v>95796.934899999993</v>
      </c>
      <c r="F54" s="23">
        <f t="shared" si="40"/>
        <v>0</v>
      </c>
      <c r="G54" s="23">
        <f t="shared" si="40"/>
        <v>0</v>
      </c>
      <c r="H54" s="23">
        <f t="shared" si="40"/>
        <v>3139.3948999999998</v>
      </c>
      <c r="I54" s="23">
        <f t="shared" si="40"/>
        <v>8518.5</v>
      </c>
      <c r="J54" s="23">
        <f t="shared" si="40"/>
        <v>84139.04</v>
      </c>
      <c r="K54" s="23">
        <f t="shared" si="40"/>
        <v>0</v>
      </c>
      <c r="L54" s="23">
        <f t="shared" ref="L54" si="43">L28</f>
        <v>0</v>
      </c>
      <c r="M54" s="23">
        <f t="shared" si="40"/>
        <v>0</v>
      </c>
    </row>
    <row r="55" spans="1:14" ht="24" customHeight="1" x14ac:dyDescent="0.25">
      <c r="A55" s="97"/>
      <c r="B55" s="98"/>
      <c r="C55" s="99"/>
      <c r="D55" s="15" t="s">
        <v>86</v>
      </c>
      <c r="E55" s="21">
        <f>SUM(F55:M55)</f>
        <v>1576552.1337699997</v>
      </c>
      <c r="F55" s="23">
        <f t="shared" si="40"/>
        <v>93406.842340000003</v>
      </c>
      <c r="G55" s="23">
        <f t="shared" si="40"/>
        <v>92013.505769999989</v>
      </c>
      <c r="H55" s="23">
        <f t="shared" si="40"/>
        <v>122921.30703</v>
      </c>
      <c r="I55" s="23">
        <f>I29</f>
        <v>123988.27364999999</v>
      </c>
      <c r="J55" s="23">
        <f>J29</f>
        <v>122554.18356999999</v>
      </c>
      <c r="K55" s="23">
        <f t="shared" si="40"/>
        <v>131904.32140999998</v>
      </c>
      <c r="L55" s="23">
        <f t="shared" ref="L55:M56" si="44">L29</f>
        <v>211158.5</v>
      </c>
      <c r="M55" s="23">
        <f t="shared" si="40"/>
        <v>678605.2</v>
      </c>
    </row>
    <row r="56" spans="1:14" ht="21" customHeight="1" x14ac:dyDescent="0.25">
      <c r="A56" s="100"/>
      <c r="B56" s="101"/>
      <c r="C56" s="102"/>
      <c r="D56" s="15" t="s">
        <v>6</v>
      </c>
      <c r="E56" s="21">
        <f t="shared" si="37"/>
        <v>79017.31581</v>
      </c>
      <c r="F56" s="23">
        <v>0</v>
      </c>
      <c r="G56" s="23">
        <v>0</v>
      </c>
      <c r="H56" s="23">
        <v>0</v>
      </c>
      <c r="I56" s="23">
        <f>I30</f>
        <v>0</v>
      </c>
      <c r="J56" s="23">
        <f t="shared" ref="J56:K56" si="45">J30</f>
        <v>79017.31581</v>
      </c>
      <c r="K56" s="23">
        <f t="shared" si="45"/>
        <v>0</v>
      </c>
      <c r="L56" s="23">
        <f t="shared" si="44"/>
        <v>0</v>
      </c>
      <c r="M56" s="23">
        <f t="shared" si="44"/>
        <v>0</v>
      </c>
      <c r="N56" s="6"/>
    </row>
    <row r="57" spans="1:14" x14ac:dyDescent="0.25">
      <c r="A57" s="122" t="s">
        <v>5</v>
      </c>
      <c r="B57" s="122"/>
      <c r="C57" s="122"/>
      <c r="D57" s="122"/>
      <c r="E57" s="122"/>
      <c r="F57" s="122"/>
      <c r="G57" s="122"/>
      <c r="H57" s="122"/>
      <c r="I57" s="122"/>
      <c r="J57" s="24"/>
      <c r="K57" s="24"/>
      <c r="L57" s="24"/>
      <c r="M57" s="7"/>
      <c r="N57" s="6"/>
    </row>
    <row r="58" spans="1:14" ht="24" customHeight="1" x14ac:dyDescent="0.25">
      <c r="A58" s="94" t="s">
        <v>15</v>
      </c>
      <c r="B58" s="95"/>
      <c r="C58" s="96"/>
      <c r="D58" s="13" t="s">
        <v>2</v>
      </c>
      <c r="E58" s="20">
        <f>SUM(F58:M58)</f>
        <v>567290.31975999998</v>
      </c>
      <c r="F58" s="20">
        <f>SUM(F59:F63)</f>
        <v>31270.94</v>
      </c>
      <c r="G58" s="20">
        <f t="shared" ref="G58:M58" si="46">SUM(G59:G63)</f>
        <v>42441.494339999997</v>
      </c>
      <c r="H58" s="20">
        <f>SUM(H59:H63)</f>
        <v>42369.278639999997</v>
      </c>
      <c r="I58" s="20">
        <f>SUM(I59:I63)</f>
        <v>45482.177450000003</v>
      </c>
      <c r="J58" s="20">
        <f t="shared" si="46"/>
        <v>35225.32933</v>
      </c>
      <c r="K58" s="20">
        <f>SUM(K59:K63)</f>
        <v>40000</v>
      </c>
      <c r="L58" s="20">
        <f>SUM(L59:L63)</f>
        <v>0</v>
      </c>
      <c r="M58" s="20">
        <f t="shared" si="46"/>
        <v>330501.09999999998</v>
      </c>
      <c r="N58" s="6"/>
    </row>
    <row r="59" spans="1:14" ht="24" customHeight="1" x14ac:dyDescent="0.25">
      <c r="A59" s="97"/>
      <c r="B59" s="98"/>
      <c r="C59" s="99"/>
      <c r="D59" s="15" t="s">
        <v>13</v>
      </c>
      <c r="E59" s="21">
        <f>SUM(F59:M59)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6"/>
    </row>
    <row r="60" spans="1:14" ht="24" customHeight="1" x14ac:dyDescent="0.25">
      <c r="A60" s="97"/>
      <c r="B60" s="98"/>
      <c r="C60" s="99"/>
      <c r="D60" s="15" t="s">
        <v>9</v>
      </c>
      <c r="E60" s="21">
        <f t="shared" ref="E60:E62" si="47">SUM(F60:M60)</f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6"/>
    </row>
    <row r="61" spans="1:14" ht="36.75" customHeight="1" x14ac:dyDescent="0.25">
      <c r="A61" s="97"/>
      <c r="B61" s="98"/>
      <c r="C61" s="99"/>
      <c r="D61" s="15" t="s">
        <v>12</v>
      </c>
      <c r="E61" s="21">
        <f t="shared" si="47"/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6"/>
    </row>
    <row r="62" spans="1:14" ht="24" customHeight="1" x14ac:dyDescent="0.25">
      <c r="A62" s="97"/>
      <c r="B62" s="98"/>
      <c r="C62" s="99"/>
      <c r="D62" s="15" t="s">
        <v>86</v>
      </c>
      <c r="E62" s="21">
        <f t="shared" si="47"/>
        <v>567290.31975999998</v>
      </c>
      <c r="F62" s="21">
        <f t="shared" ref="F62:M62" si="48">F11</f>
        <v>31270.94</v>
      </c>
      <c r="G62" s="21">
        <f t="shared" si="48"/>
        <v>42441.494339999997</v>
      </c>
      <c r="H62" s="21">
        <f>H11</f>
        <v>42369.278639999997</v>
      </c>
      <c r="I62" s="21">
        <f>I11</f>
        <v>45482.177450000003</v>
      </c>
      <c r="J62" s="21">
        <f t="shared" si="48"/>
        <v>35225.32933</v>
      </c>
      <c r="K62" s="21">
        <f>K11</f>
        <v>40000</v>
      </c>
      <c r="L62" s="21">
        <f>L11</f>
        <v>0</v>
      </c>
      <c r="M62" s="21">
        <f t="shared" si="48"/>
        <v>330501.09999999998</v>
      </c>
      <c r="N62" s="6"/>
    </row>
    <row r="63" spans="1:14" ht="24" customHeight="1" x14ac:dyDescent="0.25">
      <c r="A63" s="100"/>
      <c r="B63" s="101"/>
      <c r="C63" s="102"/>
      <c r="D63" s="15" t="s">
        <v>6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</row>
    <row r="64" spans="1:14" ht="24" customHeight="1" x14ac:dyDescent="0.25">
      <c r="A64" s="123" t="s">
        <v>93</v>
      </c>
      <c r="B64" s="124"/>
      <c r="C64" s="125"/>
      <c r="D64" s="13" t="s">
        <v>2</v>
      </c>
      <c r="E64" s="20">
        <f t="shared" ref="E64:E69" si="49">SUM(F64:M64)</f>
        <v>1273086.19997</v>
      </c>
      <c r="F64" s="20">
        <f>SUM(F65:F69)</f>
        <v>77179.637589999998</v>
      </c>
      <c r="G64" s="20">
        <f t="shared" ref="G64:M64" si="50">SUM(G65:G69)</f>
        <v>49572.011429999999</v>
      </c>
      <c r="H64" s="20">
        <f>SUM(H65:H69)</f>
        <v>83691.423290000006</v>
      </c>
      <c r="I64" s="20">
        <f>SUM(I65:I69)</f>
        <v>87024.596199999985</v>
      </c>
      <c r="J64" s="20">
        <f t="shared" si="50"/>
        <v>324451.61005000002</v>
      </c>
      <c r="K64" s="20">
        <f t="shared" si="50"/>
        <v>91904.32140999999</v>
      </c>
      <c r="L64" s="20">
        <f>SUM(L65:L69)</f>
        <v>211158.5</v>
      </c>
      <c r="M64" s="20">
        <f t="shared" si="50"/>
        <v>348104.1</v>
      </c>
    </row>
    <row r="65" spans="1:13" ht="24" customHeight="1" x14ac:dyDescent="0.25">
      <c r="A65" s="126"/>
      <c r="B65" s="127"/>
      <c r="C65" s="128"/>
      <c r="D65" s="15" t="s">
        <v>13</v>
      </c>
      <c r="E65" s="21">
        <f t="shared" si="49"/>
        <v>0</v>
      </c>
      <c r="F65" s="23">
        <f>F14</f>
        <v>0</v>
      </c>
      <c r="G65" s="23">
        <f>G14</f>
        <v>0</v>
      </c>
      <c r="H65" s="23">
        <f>H14</f>
        <v>0</v>
      </c>
      <c r="I65" s="23">
        <f>I14</f>
        <v>0</v>
      </c>
      <c r="J65" s="23">
        <f t="shared" ref="J65:M65" si="51">J14</f>
        <v>0</v>
      </c>
      <c r="K65" s="23">
        <f t="shared" si="51"/>
        <v>0</v>
      </c>
      <c r="L65" s="23">
        <f t="shared" ref="L65" si="52">L14</f>
        <v>0</v>
      </c>
      <c r="M65" s="23">
        <f t="shared" si="51"/>
        <v>0</v>
      </c>
    </row>
    <row r="66" spans="1:13" ht="24" customHeight="1" x14ac:dyDescent="0.25">
      <c r="A66" s="126"/>
      <c r="B66" s="127"/>
      <c r="C66" s="128"/>
      <c r="D66" s="15" t="s">
        <v>9</v>
      </c>
      <c r="E66" s="21">
        <f t="shared" si="49"/>
        <v>89010.135249999992</v>
      </c>
      <c r="F66" s="23">
        <f>F21</f>
        <v>15043.73525</v>
      </c>
      <c r="G66" s="23">
        <f t="shared" ref="G66:I67" si="53">G15</f>
        <v>0</v>
      </c>
      <c r="H66" s="23">
        <f t="shared" si="53"/>
        <v>0</v>
      </c>
      <c r="I66" s="23">
        <f t="shared" si="53"/>
        <v>0</v>
      </c>
      <c r="J66" s="23">
        <f>J15+J21</f>
        <v>73966.399999999994</v>
      </c>
      <c r="K66" s="23">
        <f t="shared" ref="K66:M66" si="54">K15</f>
        <v>0</v>
      </c>
      <c r="L66" s="23">
        <f t="shared" ref="L66" si="55">L15</f>
        <v>0</v>
      </c>
      <c r="M66" s="23">
        <f t="shared" si="54"/>
        <v>0</v>
      </c>
    </row>
    <row r="67" spans="1:13" ht="39.75" customHeight="1" x14ac:dyDescent="0.25">
      <c r="A67" s="126"/>
      <c r="B67" s="127"/>
      <c r="C67" s="128"/>
      <c r="D67" s="15" t="s">
        <v>12</v>
      </c>
      <c r="E67" s="21">
        <f t="shared" si="49"/>
        <v>95796.934899999993</v>
      </c>
      <c r="F67" s="23">
        <f>F16</f>
        <v>0</v>
      </c>
      <c r="G67" s="23">
        <f t="shared" si="53"/>
        <v>0</v>
      </c>
      <c r="H67" s="23">
        <f>H16+H22</f>
        <v>3139.3948999999998</v>
      </c>
      <c r="I67" s="23">
        <f t="shared" ref="I67:M67" si="56">I16+I22</f>
        <v>8518.5</v>
      </c>
      <c r="J67" s="23">
        <f>J16+J22</f>
        <v>84139.04</v>
      </c>
      <c r="K67" s="23">
        <f t="shared" si="56"/>
        <v>0</v>
      </c>
      <c r="L67" s="23">
        <f t="shared" ref="L67" si="57">L16+L22</f>
        <v>0</v>
      </c>
      <c r="M67" s="23">
        <f t="shared" si="56"/>
        <v>0</v>
      </c>
    </row>
    <row r="68" spans="1:13" ht="24" customHeight="1" x14ac:dyDescent="0.25">
      <c r="A68" s="126"/>
      <c r="B68" s="127"/>
      <c r="C68" s="128"/>
      <c r="D68" s="15" t="s">
        <v>86</v>
      </c>
      <c r="E68" s="21">
        <f t="shared" si="49"/>
        <v>1009261.81401</v>
      </c>
      <c r="F68" s="23">
        <f>F13+F23</f>
        <v>62135.902340000001</v>
      </c>
      <c r="G68" s="23">
        <f t="shared" ref="G68:M68" si="58">G13+G23</f>
        <v>49572.011429999999</v>
      </c>
      <c r="H68" s="23">
        <f>H13+H23</f>
        <v>80552.028390000007</v>
      </c>
      <c r="I68" s="23">
        <f>I13+I23</f>
        <v>78506.096199999985</v>
      </c>
      <c r="J68" s="23">
        <f>J13+J23</f>
        <v>87328.854239999986</v>
      </c>
      <c r="K68" s="23">
        <f t="shared" si="58"/>
        <v>91904.32140999999</v>
      </c>
      <c r="L68" s="23">
        <f t="shared" ref="L68" si="59">L13+L23</f>
        <v>211158.5</v>
      </c>
      <c r="M68" s="23">
        <f t="shared" si="58"/>
        <v>348104.1</v>
      </c>
    </row>
    <row r="69" spans="1:13" ht="24" customHeight="1" x14ac:dyDescent="0.25">
      <c r="A69" s="129"/>
      <c r="B69" s="130"/>
      <c r="C69" s="131"/>
      <c r="D69" s="15" t="s">
        <v>6</v>
      </c>
      <c r="E69" s="21">
        <f t="shared" si="49"/>
        <v>79017.31581</v>
      </c>
      <c r="F69" s="23">
        <f>F18</f>
        <v>0</v>
      </c>
      <c r="G69" s="23">
        <f>G18</f>
        <v>0</v>
      </c>
      <c r="H69" s="23">
        <f>H18</f>
        <v>0</v>
      </c>
      <c r="I69" s="23">
        <f>I18+I24</f>
        <v>0</v>
      </c>
      <c r="J69" s="23">
        <f>J18+J24</f>
        <v>79017.31581</v>
      </c>
      <c r="K69" s="23">
        <f>K18+K24</f>
        <v>0</v>
      </c>
      <c r="L69" s="23">
        <f t="shared" ref="L69:M69" si="60">L18+L24</f>
        <v>0</v>
      </c>
      <c r="M69" s="23">
        <f t="shared" si="60"/>
        <v>0</v>
      </c>
    </row>
    <row r="70" spans="1:13" ht="24" customHeight="1" x14ac:dyDescent="0.25">
      <c r="E70" s="5"/>
      <c r="F70" s="5"/>
      <c r="G70" s="5"/>
      <c r="H70" s="5"/>
      <c r="I70" s="5"/>
    </row>
    <row r="71" spans="1:13" ht="24" customHeight="1" x14ac:dyDescent="0.25"/>
    <row r="72" spans="1:13" ht="24" customHeight="1" x14ac:dyDescent="0.25"/>
    <row r="73" spans="1:13" ht="24" customHeight="1" x14ac:dyDescent="0.25"/>
    <row r="74" spans="1:13" ht="31.5" customHeight="1" x14ac:dyDescent="0.25"/>
    <row r="75" spans="1:13" ht="24" customHeight="1" x14ac:dyDescent="0.25"/>
    <row r="76" spans="1:13" ht="24" customHeight="1" x14ac:dyDescent="0.25"/>
    <row r="77" spans="1:13" ht="24" customHeight="1" x14ac:dyDescent="0.25"/>
    <row r="78" spans="1:13" ht="24" customHeight="1" x14ac:dyDescent="0.25"/>
    <row r="79" spans="1:13" ht="24" customHeight="1" x14ac:dyDescent="0.25"/>
    <row r="80" spans="1:13" ht="36.75" customHeight="1" x14ac:dyDescent="0.25"/>
    <row r="81" ht="24" customHeight="1" x14ac:dyDescent="0.25"/>
  </sheetData>
  <mergeCells count="25">
    <mergeCell ref="A1:I1"/>
    <mergeCell ref="A3:A5"/>
    <mergeCell ref="B3:B5"/>
    <mergeCell ref="C3:C5"/>
    <mergeCell ref="D3:D5"/>
    <mergeCell ref="F4:I4"/>
    <mergeCell ref="E3:M3"/>
    <mergeCell ref="E4:E5"/>
    <mergeCell ref="A57:I57"/>
    <mergeCell ref="A45:C50"/>
    <mergeCell ref="A51:C56"/>
    <mergeCell ref="A44:I44"/>
    <mergeCell ref="A64:C69"/>
    <mergeCell ref="A58:C63"/>
    <mergeCell ref="A32:C37"/>
    <mergeCell ref="A38:C43"/>
    <mergeCell ref="C19:C24"/>
    <mergeCell ref="A7:A18"/>
    <mergeCell ref="B7:B18"/>
    <mergeCell ref="A25:C30"/>
    <mergeCell ref="A19:A24"/>
    <mergeCell ref="B19:B24"/>
    <mergeCell ref="C13:C18"/>
    <mergeCell ref="C7:C12"/>
    <mergeCell ref="A31:I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0" fitToHeight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90" zoomScaleNormal="90" zoomScaleSheetLayoutView="90" workbookViewId="0">
      <selection activeCell="D9" sqref="D9"/>
    </sheetView>
  </sheetViews>
  <sheetFormatPr defaultRowHeight="15" x14ac:dyDescent="0.25"/>
  <cols>
    <col min="1" max="1" width="15.85546875" customWidth="1"/>
    <col min="2" max="2" width="26.28515625" customWidth="1"/>
    <col min="3" max="3" width="53.7109375" style="87" customWidth="1"/>
    <col min="4" max="4" width="44.42578125" customWidth="1"/>
  </cols>
  <sheetData>
    <row r="1" spans="1:4" x14ac:dyDescent="0.25">
      <c r="A1" s="27"/>
      <c r="B1" s="27"/>
      <c r="C1" s="83"/>
      <c r="D1" s="32" t="s">
        <v>21</v>
      </c>
    </row>
    <row r="2" spans="1:4" x14ac:dyDescent="0.25">
      <c r="A2" s="145" t="s">
        <v>22</v>
      </c>
      <c r="B2" s="145"/>
      <c r="C2" s="145"/>
      <c r="D2" s="145"/>
    </row>
    <row r="4" spans="1:4" ht="90" customHeight="1" x14ac:dyDescent="0.25">
      <c r="A4" s="28" t="s">
        <v>16</v>
      </c>
      <c r="B4" s="28" t="s">
        <v>23</v>
      </c>
      <c r="C4" s="84" t="s">
        <v>24</v>
      </c>
      <c r="D4" s="28" t="s">
        <v>25</v>
      </c>
    </row>
    <row r="5" spans="1:4" x14ac:dyDescent="0.25">
      <c r="A5" s="29">
        <v>1</v>
      </c>
      <c r="B5" s="29">
        <v>2</v>
      </c>
      <c r="C5" s="85">
        <v>3</v>
      </c>
      <c r="D5" s="29">
        <v>4</v>
      </c>
    </row>
    <row r="6" spans="1:4" ht="24" customHeight="1" x14ac:dyDescent="0.25">
      <c r="A6" s="143" t="s">
        <v>79</v>
      </c>
      <c r="B6" s="143"/>
      <c r="C6" s="143"/>
      <c r="D6" s="143"/>
    </row>
    <row r="7" spans="1:4" ht="68.25" customHeight="1" x14ac:dyDescent="0.25">
      <c r="A7" s="144" t="s">
        <v>102</v>
      </c>
      <c r="B7" s="144"/>
      <c r="C7" s="144"/>
      <c r="D7" s="144"/>
    </row>
    <row r="8" spans="1:4" ht="93" customHeight="1" x14ac:dyDescent="0.25">
      <c r="A8" s="30" t="s">
        <v>26</v>
      </c>
      <c r="B8" s="31" t="s">
        <v>100</v>
      </c>
      <c r="C8" s="86" t="s">
        <v>92</v>
      </c>
      <c r="D8" s="31" t="s">
        <v>90</v>
      </c>
    </row>
    <row r="9" spans="1:4" ht="126.75" customHeight="1" x14ac:dyDescent="0.25">
      <c r="A9" s="30" t="s">
        <v>27</v>
      </c>
      <c r="B9" s="31" t="s">
        <v>101</v>
      </c>
      <c r="C9" s="88" t="s">
        <v>103</v>
      </c>
      <c r="D9" s="31" t="s">
        <v>91</v>
      </c>
    </row>
    <row r="10" spans="1:4" ht="31.5" customHeight="1" x14ac:dyDescent="0.25">
      <c r="A10" s="146"/>
      <c r="B10" s="147"/>
      <c r="C10" s="147"/>
      <c r="D10" s="148"/>
    </row>
  </sheetData>
  <mergeCells count="4">
    <mergeCell ref="A6:D6"/>
    <mergeCell ref="A7:D7"/>
    <mergeCell ref="A2:D2"/>
    <mergeCell ref="A10:D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="90" zoomScaleNormal="100" zoomScaleSheetLayoutView="90" workbookViewId="0">
      <selection activeCell="L7" sqref="L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3" max="13" width="12" customWidth="1"/>
    <col min="14" max="14" width="10.85546875" customWidth="1"/>
  </cols>
  <sheetData>
    <row r="1" spans="1:14" ht="15.75" x14ac:dyDescent="0.25">
      <c r="A1" s="151" t="s">
        <v>29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75" x14ac:dyDescent="0.25">
      <c r="A2" s="152" t="s">
        <v>30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14" ht="15.75" x14ac:dyDescent="0.25">
      <c r="A3" s="153" t="s">
        <v>95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14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63"/>
      <c r="M4" s="33"/>
      <c r="N4" s="33"/>
    </row>
    <row r="5" spans="1:14" ht="15.75" x14ac:dyDescent="0.25">
      <c r="A5" s="154" t="s">
        <v>31</v>
      </c>
      <c r="B5" s="154" t="s">
        <v>32</v>
      </c>
      <c r="C5" s="154" t="s">
        <v>33</v>
      </c>
      <c r="D5" s="154" t="s">
        <v>34</v>
      </c>
      <c r="E5" s="154" t="s">
        <v>35</v>
      </c>
      <c r="F5" s="154" t="s">
        <v>96</v>
      </c>
      <c r="G5" s="154" t="s">
        <v>36</v>
      </c>
      <c r="H5" s="157" t="s">
        <v>37</v>
      </c>
      <c r="I5" s="158"/>
      <c r="J5" s="158"/>
      <c r="K5" s="158"/>
      <c r="L5" s="159"/>
      <c r="M5" s="154" t="s">
        <v>38</v>
      </c>
      <c r="N5" s="154" t="s">
        <v>39</v>
      </c>
    </row>
    <row r="6" spans="1:14" ht="15.75" x14ac:dyDescent="0.25">
      <c r="A6" s="155"/>
      <c r="B6" s="155"/>
      <c r="C6" s="155"/>
      <c r="D6" s="155"/>
      <c r="E6" s="155"/>
      <c r="F6" s="155"/>
      <c r="G6" s="155"/>
      <c r="H6" s="149" t="s">
        <v>2</v>
      </c>
      <c r="I6" s="149" t="s">
        <v>3</v>
      </c>
      <c r="J6" s="149"/>
      <c r="K6" s="149"/>
      <c r="L6" s="150"/>
      <c r="M6" s="155"/>
      <c r="N6" s="155"/>
    </row>
    <row r="7" spans="1:14" ht="31.5" x14ac:dyDescent="0.25">
      <c r="A7" s="156"/>
      <c r="B7" s="156"/>
      <c r="C7" s="156"/>
      <c r="D7" s="156"/>
      <c r="E7" s="156"/>
      <c r="F7" s="156"/>
      <c r="G7" s="156"/>
      <c r="H7" s="149"/>
      <c r="I7" s="90" t="s">
        <v>40</v>
      </c>
      <c r="J7" s="90" t="s">
        <v>41</v>
      </c>
      <c r="K7" s="90" t="s">
        <v>42</v>
      </c>
      <c r="L7" s="90" t="s">
        <v>97</v>
      </c>
      <c r="M7" s="156"/>
      <c r="N7" s="156"/>
    </row>
    <row r="8" spans="1:14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65"/>
      <c r="M8" s="34">
        <v>12</v>
      </c>
      <c r="N8" s="34">
        <v>13</v>
      </c>
    </row>
    <row r="9" spans="1:14" ht="15.75" x14ac:dyDescent="0.25">
      <c r="A9" s="35"/>
      <c r="B9" s="36"/>
      <c r="C9" s="37"/>
      <c r="D9" s="37"/>
      <c r="E9" s="38"/>
      <c r="F9" s="37"/>
      <c r="G9" s="37"/>
      <c r="H9" s="39"/>
      <c r="I9" s="39"/>
      <c r="J9" s="40"/>
      <c r="K9" s="40"/>
      <c r="L9" s="38"/>
      <c r="M9" s="37"/>
      <c r="N9" s="41"/>
    </row>
    <row r="10" spans="1:14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39"/>
      <c r="K10" s="39"/>
      <c r="L10" s="58"/>
      <c r="M10" s="37"/>
      <c r="N10" s="41"/>
    </row>
    <row r="11" spans="1:14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39"/>
      <c r="K11" s="39"/>
      <c r="L11" s="66"/>
      <c r="M11" s="39"/>
      <c r="N11" s="41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51" t="s">
        <v>43</v>
      </c>
      <c r="B1" s="151"/>
      <c r="C1" s="151"/>
      <c r="D1" s="151"/>
      <c r="E1" s="151"/>
      <c r="F1" s="151"/>
      <c r="G1" s="151"/>
    </row>
    <row r="2" spans="1:7" ht="15.75" x14ac:dyDescent="0.25">
      <c r="A2" s="152" t="s">
        <v>44</v>
      </c>
      <c r="B2" s="152"/>
      <c r="C2" s="152"/>
      <c r="D2" s="152"/>
      <c r="E2" s="152"/>
      <c r="F2" s="152"/>
      <c r="G2" s="152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63" x14ac:dyDescent="0.25">
      <c r="A4" s="53" t="s">
        <v>0</v>
      </c>
      <c r="B4" s="53" t="s">
        <v>87</v>
      </c>
      <c r="C4" s="53" t="s">
        <v>33</v>
      </c>
      <c r="D4" s="53" t="s">
        <v>45</v>
      </c>
      <c r="E4" s="53" t="s">
        <v>46</v>
      </c>
      <c r="F4" s="53" t="s">
        <v>47</v>
      </c>
      <c r="G4" s="53" t="s">
        <v>48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1" t="s">
        <v>28</v>
      </c>
      <c r="B1" s="151"/>
      <c r="C1" s="151"/>
      <c r="D1" s="151"/>
    </row>
    <row r="2" spans="1:4" ht="15.75" x14ac:dyDescent="0.25">
      <c r="A2" s="152" t="s">
        <v>49</v>
      </c>
      <c r="B2" s="152"/>
      <c r="C2" s="152"/>
      <c r="D2" s="152"/>
    </row>
    <row r="3" spans="1:4" ht="35.25" customHeight="1" x14ac:dyDescent="0.25">
      <c r="A3" s="160" t="s">
        <v>50</v>
      </c>
      <c r="B3" s="160"/>
      <c r="C3" s="160"/>
      <c r="D3" s="160"/>
    </row>
    <row r="4" spans="1:4" ht="15.75" x14ac:dyDescent="0.25">
      <c r="A4" s="152" t="s">
        <v>51</v>
      </c>
      <c r="B4" s="152"/>
      <c r="C4" s="152"/>
      <c r="D4" s="152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88</v>
      </c>
      <c r="C6" s="62" t="s">
        <v>52</v>
      </c>
      <c r="D6" s="62" t="s">
        <v>53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5" sqref="H35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1" t="s">
        <v>54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x14ac:dyDescent="0.25">
      <c r="A2" s="152" t="s">
        <v>55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22.5" customHeight="1" x14ac:dyDescent="0.25">
      <c r="A3" s="153" t="s">
        <v>56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54" t="s">
        <v>0</v>
      </c>
      <c r="B5" s="154" t="s">
        <v>57</v>
      </c>
      <c r="C5" s="154" t="s">
        <v>58</v>
      </c>
      <c r="D5" s="154" t="s">
        <v>59</v>
      </c>
      <c r="E5" s="154" t="s">
        <v>60</v>
      </c>
      <c r="F5" s="149" t="s">
        <v>61</v>
      </c>
      <c r="G5" s="149"/>
      <c r="H5" s="149"/>
      <c r="I5" s="149"/>
      <c r="J5" s="149"/>
    </row>
    <row r="6" spans="1:10" ht="15.75" x14ac:dyDescent="0.25">
      <c r="A6" s="155"/>
      <c r="B6" s="155"/>
      <c r="C6" s="155"/>
      <c r="D6" s="155"/>
      <c r="E6" s="155"/>
      <c r="F6" s="149" t="s">
        <v>2</v>
      </c>
      <c r="G6" s="149" t="s">
        <v>3</v>
      </c>
      <c r="H6" s="149"/>
      <c r="I6" s="149"/>
      <c r="J6" s="149"/>
    </row>
    <row r="7" spans="1:10" ht="31.5" x14ac:dyDescent="0.25">
      <c r="A7" s="156"/>
      <c r="B7" s="156"/>
      <c r="C7" s="156"/>
      <c r="D7" s="156"/>
      <c r="E7" s="156"/>
      <c r="F7" s="149"/>
      <c r="G7" s="64" t="s">
        <v>62</v>
      </c>
      <c r="H7" s="64" t="s">
        <v>62</v>
      </c>
      <c r="I7" s="64" t="s">
        <v>62</v>
      </c>
      <c r="J7" s="64" t="s">
        <v>63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view="pageBreakPreview" zoomScale="80" zoomScaleNormal="80" zoomScaleSheetLayoutView="80" workbookViewId="0">
      <selection activeCell="L8" sqref="L8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8.85546875" customWidth="1"/>
    <col min="5" max="5" width="9.42578125" customWidth="1"/>
    <col min="6" max="6" width="8.7109375" customWidth="1"/>
    <col min="7" max="7" width="10.28515625" customWidth="1"/>
    <col min="8" max="8" width="9.5703125" customWidth="1"/>
    <col min="12" max="12" width="30.140625" customWidth="1"/>
  </cols>
  <sheetData>
    <row r="1" spans="1:12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8" t="s">
        <v>64</v>
      </c>
    </row>
    <row r="2" spans="1:12" x14ac:dyDescent="0.25">
      <c r="A2" s="165" t="s">
        <v>65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</row>
    <row r="4" spans="1:12" x14ac:dyDescent="0.25">
      <c r="A4" s="70"/>
      <c r="B4" s="77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 x14ac:dyDescent="0.25">
      <c r="A5" s="164" t="s">
        <v>66</v>
      </c>
      <c r="B5" s="164" t="s">
        <v>76</v>
      </c>
      <c r="C5" s="164" t="s">
        <v>67</v>
      </c>
      <c r="D5" s="164" t="s">
        <v>68</v>
      </c>
      <c r="E5" s="164"/>
      <c r="F5" s="164"/>
      <c r="G5" s="164"/>
      <c r="H5" s="164"/>
      <c r="I5" s="164"/>
      <c r="J5" s="164"/>
      <c r="K5" s="164"/>
      <c r="L5" s="164" t="s">
        <v>69</v>
      </c>
    </row>
    <row r="6" spans="1:12" ht="103.5" customHeight="1" x14ac:dyDescent="0.25">
      <c r="A6" s="164"/>
      <c r="B6" s="164"/>
      <c r="C6" s="164"/>
      <c r="D6" s="72" t="s">
        <v>70</v>
      </c>
      <c r="E6" s="72" t="s">
        <v>71</v>
      </c>
      <c r="F6" s="72" t="s">
        <v>72</v>
      </c>
      <c r="G6" s="72" t="s">
        <v>73</v>
      </c>
      <c r="H6" s="72" t="s">
        <v>74</v>
      </c>
      <c r="I6" s="72" t="s">
        <v>75</v>
      </c>
      <c r="J6" s="91" t="s">
        <v>98</v>
      </c>
      <c r="K6" s="72" t="s">
        <v>99</v>
      </c>
      <c r="L6" s="164"/>
    </row>
    <row r="7" spans="1:12" x14ac:dyDescent="0.25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2">
        <v>7</v>
      </c>
      <c r="H7" s="72">
        <v>8</v>
      </c>
      <c r="I7" s="73">
        <v>9</v>
      </c>
      <c r="J7" s="73">
        <v>10</v>
      </c>
      <c r="K7" s="72">
        <v>11</v>
      </c>
      <c r="L7" s="74">
        <v>12</v>
      </c>
    </row>
    <row r="8" spans="1:12" ht="90.75" customHeight="1" x14ac:dyDescent="0.25">
      <c r="A8" s="72">
        <v>1</v>
      </c>
      <c r="B8" s="71" t="s">
        <v>80</v>
      </c>
      <c r="C8" s="79">
        <v>30</v>
      </c>
      <c r="D8" s="80">
        <v>32</v>
      </c>
      <c r="E8" s="80">
        <v>33.28</v>
      </c>
      <c r="F8" s="80">
        <v>34.911200000000001</v>
      </c>
      <c r="G8" s="80">
        <v>35.311199999999999</v>
      </c>
      <c r="H8" s="80">
        <v>35.511200000000002</v>
      </c>
      <c r="I8" s="80">
        <v>35.811199999999999</v>
      </c>
      <c r="J8" s="80">
        <v>36.111199999999997</v>
      </c>
      <c r="K8" s="79" t="s">
        <v>82</v>
      </c>
      <c r="L8" s="79">
        <v>37.61</v>
      </c>
    </row>
    <row r="9" spans="1:12" ht="127.5" customHeight="1" x14ac:dyDescent="0.25">
      <c r="A9" s="72">
        <v>2</v>
      </c>
      <c r="B9" s="71" t="s">
        <v>81</v>
      </c>
      <c r="C9" s="75">
        <v>0.06</v>
      </c>
      <c r="D9" s="76">
        <v>0.09</v>
      </c>
      <c r="E9" s="81">
        <v>8.6400000000000005E-2</v>
      </c>
      <c r="F9" s="81">
        <v>8.2900000000000001E-2</v>
      </c>
      <c r="G9" s="81">
        <v>7.3700000000000002E-2</v>
      </c>
      <c r="H9" s="81">
        <v>6.4500000000000002E-2</v>
      </c>
      <c r="I9" s="81">
        <v>5.5300000000000002E-2</v>
      </c>
      <c r="J9" s="81">
        <v>4.6100000000000002E-2</v>
      </c>
      <c r="K9" s="75" t="s">
        <v>83</v>
      </c>
      <c r="L9" s="82" t="s">
        <v>89</v>
      </c>
    </row>
    <row r="10" spans="1:12" ht="104.25" customHeight="1" x14ac:dyDescent="0.25">
      <c r="A10" s="161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3"/>
    </row>
  </sheetData>
  <mergeCells count="7">
    <mergeCell ref="A10:L10"/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2023-06-07T10:29:20Z</dcterms:modified>
</cp:coreProperties>
</file>