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1570" windowHeight="604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2'!$A$6:$N$87</definedName>
    <definedName name="Print_Area" localSheetId="0">'Таблица 2'!$A$1:$K$75</definedName>
    <definedName name="Print_Titles" localSheetId="0">'Таблица 2'!$3:$6</definedName>
    <definedName name="_xlnm.Print_Area" localSheetId="0">'Таблица 2'!$A$1:$K$75</definedName>
    <definedName name="_xlnm.Print_Area" localSheetId="1">'Таблица 3'!$A$1:$D$10</definedName>
    <definedName name="_xlnm.Print_Area" localSheetId="2">'Таблица 4'!$A$1:$N$11</definedName>
    <definedName name="_xlnm.Print_Area" localSheetId="3">'Таблица 5'!$A$1:$H$8</definedName>
    <definedName name="_xlnm.Print_Area" localSheetId="4">'Таблица 6'!$A$1:$F$10</definedName>
    <definedName name="_xlnm.Print_Area" localSheetId="6">'Таблица 8'!$A$1:$J$9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7" i="2" l="1"/>
  <c r="E74" i="2"/>
  <c r="H30" i="2"/>
  <c r="H17" i="2" l="1"/>
  <c r="H29" i="2" l="1"/>
  <c r="H74" i="2" l="1"/>
  <c r="H72" i="2"/>
  <c r="I46" i="2" l="1"/>
  <c r="J46" i="2"/>
  <c r="K46" i="2"/>
  <c r="G29" i="2" l="1"/>
  <c r="G27" i="2" l="1"/>
  <c r="G11" i="2"/>
  <c r="G17" i="2" l="1"/>
  <c r="J58" i="2" l="1"/>
  <c r="J59" i="2"/>
  <c r="J60" i="2"/>
  <c r="J61" i="2"/>
  <c r="J57" i="2" s="1"/>
  <c r="J62" i="2"/>
  <c r="J68" i="2"/>
  <c r="J64" i="2" s="1"/>
  <c r="J71" i="2"/>
  <c r="J72" i="2"/>
  <c r="J73" i="2"/>
  <c r="J74" i="2"/>
  <c r="J70" i="2" s="1"/>
  <c r="J75" i="2"/>
  <c r="J51" i="2"/>
  <c r="J45" i="2"/>
  <c r="J44" i="2" s="1"/>
  <c r="J47" i="2"/>
  <c r="J48" i="2"/>
  <c r="J49" i="2"/>
  <c r="J38" i="2"/>
  <c r="J19" i="2"/>
  <c r="I35" i="2"/>
  <c r="I31" i="2" s="1"/>
  <c r="J25" i="2"/>
  <c r="J32" i="2"/>
  <c r="J33" i="2"/>
  <c r="J34" i="2"/>
  <c r="J35" i="2"/>
  <c r="J36" i="2"/>
  <c r="J13" i="2"/>
  <c r="J31" i="2" l="1"/>
  <c r="H35" i="2"/>
  <c r="G33" i="2"/>
  <c r="G71" i="2" l="1"/>
  <c r="G73" i="2"/>
  <c r="G72" i="2"/>
  <c r="E12" i="2" l="1"/>
  <c r="E11" i="2"/>
  <c r="E9" i="2"/>
  <c r="E8" i="2"/>
  <c r="G7" i="2"/>
  <c r="E7" i="2" s="1"/>
  <c r="H27" i="2" l="1"/>
  <c r="G35" i="2" l="1"/>
  <c r="G68" i="2" l="1"/>
  <c r="G75" i="2" l="1"/>
  <c r="G34" i="2" l="1"/>
  <c r="I75" i="2" l="1"/>
  <c r="I73" i="2"/>
  <c r="I72" i="2"/>
  <c r="I71" i="2"/>
  <c r="I68" i="2"/>
  <c r="I64" i="2"/>
  <c r="I51" i="2"/>
  <c r="I38" i="2"/>
  <c r="K35" i="2" l="1"/>
  <c r="I13" i="2" l="1"/>
  <c r="I19" i="2"/>
  <c r="I36" i="2"/>
  <c r="K36" i="2"/>
  <c r="I34" i="2"/>
  <c r="K34" i="2"/>
  <c r="I32" i="2"/>
  <c r="I58" i="2" s="1"/>
  <c r="K32" i="2"/>
  <c r="I33" i="2"/>
  <c r="K33" i="2"/>
  <c r="I59" i="2" l="1"/>
  <c r="I49" i="2"/>
  <c r="I62" i="2"/>
  <c r="I47" i="2"/>
  <c r="I60" i="2"/>
  <c r="I45" i="2"/>
  <c r="I74" i="2"/>
  <c r="I70" i="2" s="1"/>
  <c r="I61" i="2"/>
  <c r="I48" i="2"/>
  <c r="I25" i="2"/>
  <c r="I44" i="2" l="1"/>
  <c r="I57" i="2"/>
  <c r="K72" i="2"/>
  <c r="G46" i="2" l="1"/>
  <c r="F17" i="2" l="1"/>
  <c r="F38" i="2" l="1"/>
  <c r="F73" i="2" l="1"/>
  <c r="F27" i="2"/>
  <c r="F72" i="2" s="1"/>
  <c r="H75" i="2" l="1"/>
  <c r="K75" i="2"/>
  <c r="F75" i="2"/>
  <c r="H68" i="2" l="1"/>
  <c r="H64" i="2" s="1"/>
  <c r="G64" i="2"/>
  <c r="H73" i="2" l="1"/>
  <c r="H71" i="2"/>
  <c r="H61" i="2"/>
  <c r="H51" i="2"/>
  <c r="H48" i="2"/>
  <c r="H38" i="2"/>
  <c r="H36" i="2"/>
  <c r="H34" i="2"/>
  <c r="H33" i="2"/>
  <c r="H46" i="2" s="1"/>
  <c r="H32" i="2"/>
  <c r="H58" i="2" s="1"/>
  <c r="H25" i="2"/>
  <c r="H19" i="2"/>
  <c r="H13" i="2"/>
  <c r="H31" i="2" l="1"/>
  <c r="H60" i="2"/>
  <c r="H47" i="2"/>
  <c r="H59" i="2"/>
  <c r="H62" i="2"/>
  <c r="H49" i="2"/>
  <c r="H70" i="2"/>
  <c r="H45" i="2"/>
  <c r="H44" i="2" l="1"/>
  <c r="H57" i="2"/>
  <c r="K73" i="2" l="1"/>
  <c r="E17" i="2" l="1"/>
  <c r="E42" i="2"/>
  <c r="E41" i="2"/>
  <c r="E40" i="2"/>
  <c r="E39" i="2"/>
  <c r="K38" i="2"/>
  <c r="G38" i="2"/>
  <c r="E38" i="2" l="1"/>
  <c r="F68" i="2"/>
  <c r="K68" i="2"/>
  <c r="E66" i="2"/>
  <c r="E67" i="2"/>
  <c r="E65" i="2"/>
  <c r="K19" i="2"/>
  <c r="K13" i="2"/>
  <c r="K74" i="2" l="1"/>
  <c r="K45" i="2"/>
  <c r="E68" i="2"/>
  <c r="F33" i="2" l="1"/>
  <c r="F59" i="2" l="1"/>
  <c r="F46" i="2"/>
  <c r="K64" i="2" l="1"/>
  <c r="F64" i="2"/>
  <c r="F71" i="2"/>
  <c r="K71" i="2"/>
  <c r="E71" i="2" l="1"/>
  <c r="E72" i="2"/>
  <c r="E75" i="2"/>
  <c r="K70" i="2"/>
  <c r="E73" i="2" l="1"/>
  <c r="E55" i="2" l="1"/>
  <c r="E54" i="2"/>
  <c r="E53" i="2"/>
  <c r="E52" i="2"/>
  <c r="E30" i="2"/>
  <c r="E28" i="2"/>
  <c r="E27" i="2"/>
  <c r="E26" i="2"/>
  <c r="E24" i="2"/>
  <c r="E23" i="2"/>
  <c r="E21" i="2"/>
  <c r="E20" i="2"/>
  <c r="E18" i="2"/>
  <c r="E14" i="2"/>
  <c r="E64" i="2" l="1"/>
  <c r="F51" i="2"/>
  <c r="G51" i="2"/>
  <c r="K51" i="2"/>
  <c r="F32" i="2"/>
  <c r="G32" i="2"/>
  <c r="K58" i="2"/>
  <c r="G59" i="2"/>
  <c r="K59" i="2"/>
  <c r="F34" i="2"/>
  <c r="F47" i="2" s="1"/>
  <c r="G47" i="2"/>
  <c r="K47" i="2"/>
  <c r="F35" i="2"/>
  <c r="F36" i="2"/>
  <c r="G36" i="2"/>
  <c r="G31" i="2" s="1"/>
  <c r="F25" i="2"/>
  <c r="K25" i="2"/>
  <c r="F19" i="2"/>
  <c r="F74" i="2" s="1"/>
  <c r="G19" i="2"/>
  <c r="G74" i="2" s="1"/>
  <c r="F13" i="2"/>
  <c r="G13" i="2"/>
  <c r="F58" i="2" l="1"/>
  <c r="E32" i="2"/>
  <c r="F31" i="2"/>
  <c r="E31" i="2" s="1"/>
  <c r="G58" i="2"/>
  <c r="K62" i="2"/>
  <c r="K49" i="2"/>
  <c r="F48" i="2"/>
  <c r="F61" i="2"/>
  <c r="G49" i="2"/>
  <c r="G62" i="2"/>
  <c r="F62" i="2"/>
  <c r="F49" i="2"/>
  <c r="F60" i="2"/>
  <c r="K60" i="2"/>
  <c r="G60" i="2"/>
  <c r="G45" i="2"/>
  <c r="K61" i="2"/>
  <c r="K48" i="2"/>
  <c r="F70" i="2"/>
  <c r="F45" i="2"/>
  <c r="K31" i="2"/>
  <c r="F44" i="2" l="1"/>
  <c r="K57" i="2"/>
  <c r="K44" i="2"/>
  <c r="F57" i="2"/>
  <c r="E13" i="2"/>
  <c r="E51" i="2" l="1"/>
  <c r="E45" i="2" l="1"/>
  <c r="E19" i="2"/>
  <c r="E47" i="2" l="1"/>
  <c r="E36" i="2"/>
  <c r="E60" i="2"/>
  <c r="E33" i="2"/>
  <c r="E34" i="2"/>
  <c r="E46" i="2" l="1"/>
  <c r="E49" i="2"/>
  <c r="E62" i="2"/>
  <c r="E59" i="2" l="1"/>
  <c r="E58" i="2"/>
  <c r="G25" i="2" l="1"/>
  <c r="E25" i="2" s="1"/>
  <c r="E29" i="2"/>
  <c r="E35" i="2"/>
  <c r="G61" i="2" l="1"/>
  <c r="E61" i="2" s="1"/>
  <c r="G48" i="2"/>
  <c r="E48" i="2" s="1"/>
  <c r="G57" i="2"/>
  <c r="G44" i="2"/>
  <c r="E44" i="2" s="1"/>
  <c r="G70" i="2"/>
  <c r="E70" i="2" s="1"/>
</calcChain>
</file>

<file path=xl/sharedStrings.xml><?xml version="1.0" encoding="utf-8"?>
<sst xmlns="http://schemas.openxmlformats.org/spreadsheetml/2006/main" count="180" uniqueCount="104">
  <si>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</si>
  <si>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</si>
  <si>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</si>
  <si>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</si>
  <si>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</si>
  <si>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</si>
  <si>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</si>
  <si>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</si>
  <si>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</si>
  <si>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</si>
  <si>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</si>
  <si>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</si>
  <si>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</si>
  <si>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</si>
  <si>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</si>
  <si>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</si>
  <si>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</si>
  <si>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</si>
  <si>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</si>
  <si>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</si>
  <si>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</si>
  <si>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</si>
  <si>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</si>
  <si>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</si>
  <si>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</si>
  <si>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</si>
  <si>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</si>
  <si>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</si>
  <si>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</si>
  <si>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</si>
  <si>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</si>
  <si>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</si>
  <si>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</si>
  <si>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</si>
  <si>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</si>
  <si>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</si>
  <si>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</si>
  <si>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</si>
  <si>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</si>
  <si>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</si>
  <si>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</si>
  <si>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</si>
  <si>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</si>
  <si>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</si>
  <si>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</si>
  <si>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</si>
  <si>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</si>
  <si>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</si>
  <si>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</si>
  <si>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</si>
  <si>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</si>
  <si>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</si>
  <si>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</si>
  <si>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</si>
  <si>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</si>
  <si>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</si>
  <si>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</si>
  <si>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</si>
  <si>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</si>
  <si>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</si>
  <si>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</si>
  <si>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</si>
  <si>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</si>
  <si>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</si>
  <si>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</si>
  <si>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</si>
  <si>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</si>
  <si>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</si>
  <si>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</si>
  <si>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</si>
  <si>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Цель 1: "Развитие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Пойковский"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</si>
  <si>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</si>
  <si>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</si>
  <si>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Проектная часть</t>
  </si>
  <si>
    <t>Процессная часть</t>
  </si>
  <si>
    <t>бюджет поселения</t>
  </si>
  <si>
    <t>Наименование объекта (инвестиционного проекта)</t>
  </si>
  <si>
    <t>Наименование инвестиционного проекта</t>
  </si>
  <si>
    <t xml:space="preserve">Организация регулярных перевозок по муниципальным маршрутам по регулируемым тарифам, связанных с улучшением качества обслуживания пассажиров.                       </t>
  </si>
  <si>
    <t>Соисполнитель МКУ «Служба ЖКХ и благоустройства городского поселения Пойковский» отдел ЖКХ и благоустройства</t>
  </si>
  <si>
    <t>2025 год</t>
  </si>
  <si>
    <t>2025 г.</t>
  </si>
  <si>
    <t xml:space="preserve">Обеспечение доступности и повышение качества транспортных услуг, оказываемых автомобильным транспортом
</t>
  </si>
  <si>
    <t xml:space="preserve">Капитальный ремонт, ремонт и содержание автомобильных дорог и искусственных дорожных сооружений общего пользования местного значения
</t>
  </si>
  <si>
    <t xml:space="preserve">Задача1. 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
2. Обеспечение доступности и повышение качества транспортных услуг, оказываемых автомобильным транспортом. 
3. Обеспечение функционирования сети автомобильных дорог местного значения.                                                   
                         </t>
  </si>
  <si>
    <t>Приведение транспортно-эксплуатационных характеристик автомобильных дорог поселений в соответствие с требованиями норм и технических регламентов путем выполнения ремонта автомобильных дорог местного значения поселений;</t>
  </si>
  <si>
    <t xml:space="preserve">Основное мероприятие "Обеспечение доступности и повышение качества транспортных услуг, оказываемых автомобильным транспортом" (показатель 3)
</t>
  </si>
  <si>
    <t xml:space="preserve">Основное мероприятие "Капитальный ремонт, ремонт и содержание автомобильных дорог и искусственных дорожных сооружений общего пользования местного значения" (показатель 1, 2)
</t>
  </si>
  <si>
    <t xml:space="preserve">                в том числе</t>
  </si>
  <si>
    <t>2026 год</t>
  </si>
  <si>
    <t>2026 г.</t>
  </si>
  <si>
    <t>0%</t>
  </si>
  <si>
    <t xml:space="preserve">Порядок предоставления субсидии местному бюджету из бюджета Ханты-Мансийского автономного округа - Югры на строительство (реконструкцию), капитальный ремонт и ремонт автомобильных дорог общего пользования местного значения.   
 Порядок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</t>
  </si>
  <si>
    <t>Таблица 2</t>
  </si>
  <si>
    <t>Капитальный ремонт автодороги улица № 6 (дорога, тротуар, освещение, ливневая канализация) в гп.Пойковский"</t>
  </si>
  <si>
    <t>2028-2030</t>
  </si>
  <si>
    <t>2027 год</t>
  </si>
  <si>
    <t>2027 г.</t>
  </si>
  <si>
    <t>2028-2030 гг.</t>
  </si>
  <si>
    <t>48,43-58</t>
  </si>
  <si>
    <t>2,89-0%</t>
  </si>
  <si>
    <t xml:space="preserve"> Муниципальный проект
"Капитальный ремонт автодороги улица № 6 (дорога, тротуар, освещение, ливневая канализация) в гп.Пойковский"
(показатель 1, 2)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</si>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</sst>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_р_._-;\-* #,##0.00000_р_._-;_-* &quot;-&quot;?_р_._-;_-@_-"/>
    <numFmt numFmtId="169" formatCode="#,##0.0"/>
    <numFmt numFmtId="170" formatCode="#,##0.00000"/>
    <numFmt numFmtId="171" formatCode="_-* #,##0.00000\ _₽_-;\-* #,##0.00000\ _₽_-;_-* &quot;-&quot;???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188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1" fillId="0" borderId="0" xfId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169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2" fontId="7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4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0" fontId="6" fillId="0" borderId="0" xfId="1" applyFont="1"/>
    <xf numFmtId="0" fontId="15" fillId="0" borderId="0" xfId="1" applyFont="1" applyAlignment="1">
      <alignment horizontal="right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1" fillId="2" borderId="0" xfId="1" applyFill="1"/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0" fontId="0" fillId="2" borderId="0" xfId="0" applyFill="1"/>
    <xf numFmtId="0" fontId="8" fillId="2" borderId="1" xfId="1" applyFont="1" applyFill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vertical="top" wrapText="1"/>
    </xf>
    <xf numFmtId="0" fontId="9" fillId="0" borderId="1" xfId="1" applyFont="1" applyBorder="1" applyAlignment="1">
      <alignment horizontal="center" vertical="center" wrapText="1"/>
    </xf>
    <xf numFmtId="10" fontId="8" fillId="0" borderId="1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9" fillId="0" borderId="3" xfId="1" applyFont="1" applyBorder="1" applyAlignment="1">
      <alignment vertical="center" wrapText="1"/>
    </xf>
    <xf numFmtId="0" fontId="9" fillId="0" borderId="4" xfId="1" applyFont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horizontal="right" vertical="top"/>
    </xf>
    <xf numFmtId="170" fontId="3" fillId="0" borderId="0" xfId="0" applyNumberFormat="1" applyFont="1" applyAlignment="1">
      <alignment horizontal="right" vertical="top"/>
    </xf>
    <xf numFmtId="170" fontId="3" fillId="0" borderId="1" xfId="0" applyNumberFormat="1" applyFont="1" applyBorder="1" applyAlignment="1">
      <alignment horizontal="right" vertical="top"/>
    </xf>
    <xf numFmtId="166" fontId="4" fillId="4" borderId="1" xfId="0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horizontal="center" vertical="top"/>
    </xf>
    <xf numFmtId="170" fontId="3" fillId="0" borderId="1" xfId="0" applyNumberFormat="1" applyFont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center"/>
    </xf>
    <xf numFmtId="167" fontId="3" fillId="0" borderId="0" xfId="0" applyNumberFormat="1" applyFont="1" applyAlignment="1">
      <alignment horizontal="right" vertical="top"/>
    </xf>
    <xf numFmtId="0" fontId="3" fillId="3" borderId="1" xfId="0" applyFont="1" applyFill="1" applyBorder="1" applyAlignment="1">
      <alignment horizontal="center" vertical="top"/>
    </xf>
    <xf numFmtId="0" fontId="8" fillId="2" borderId="1" xfId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71" fontId="2" fillId="0" borderId="0" xfId="0" applyNumberFormat="1" applyFont="1" applyAlignment="1">
      <alignment vertical="top"/>
    </xf>
    <xf numFmtId="170" fontId="2" fillId="0" borderId="0" xfId="0" applyNumberFormat="1" applyFont="1" applyAlignment="1">
      <alignment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 wrapText="1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left" vertical="center"/>
    </xf>
    <xf numFmtId="49" fontId="4" fillId="4" borderId="14" xfId="0" applyNumberFormat="1" applyFont="1" applyFill="1" applyBorder="1" applyAlignment="1">
      <alignment horizontal="left" vertical="center"/>
    </xf>
    <xf numFmtId="49" fontId="4" fillId="4" borderId="8" xfId="0" applyNumberFormat="1" applyFont="1" applyFill="1" applyBorder="1" applyAlignment="1">
      <alignment horizontal="left" vertical="center"/>
    </xf>
    <xf numFmtId="49" fontId="4" fillId="4" borderId="10" xfId="0" applyNumberFormat="1" applyFont="1" applyFill="1" applyBorder="1" applyAlignment="1">
      <alignment horizontal="left" vertical="center"/>
    </xf>
    <xf numFmtId="49" fontId="4" fillId="4" borderId="0" xfId="0" applyNumberFormat="1" applyFont="1" applyFill="1" applyBorder="1" applyAlignment="1">
      <alignment horizontal="left" vertical="center"/>
    </xf>
    <xf numFmtId="49" fontId="4" fillId="4" borderId="11" xfId="0" applyNumberFormat="1" applyFont="1" applyFill="1" applyBorder="1" applyAlignment="1">
      <alignment horizontal="left" vertical="center"/>
    </xf>
    <xf numFmtId="49" fontId="4" fillId="4" borderId="12" xfId="0" applyNumberFormat="1" applyFont="1" applyFill="1" applyBorder="1" applyAlignment="1">
      <alignment horizontal="left" vertical="center"/>
    </xf>
    <xf numFmtId="49" fontId="4" fillId="4" borderId="15" xfId="0" applyNumberFormat="1" applyFont="1" applyFill="1" applyBorder="1" applyAlignment="1">
      <alignment horizontal="left" vertical="center"/>
    </xf>
    <xf numFmtId="49" fontId="4" fillId="4" borderId="13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2" fontId="7" fillId="0" borderId="1" xfId="1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11" fillId="2" borderId="0" xfId="1" applyFont="1" applyFill="1" applyAlignment="1">
      <alignment horizontal="center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2" fontId="7" fillId="0" borderId="9" xfId="1" applyNumberFormat="1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2" fontId="7" fillId="2" borderId="5" xfId="1" applyNumberFormat="1" applyFont="1" applyFill="1" applyBorder="1" applyAlignment="1">
      <alignment horizontal="center" vertical="center" wrapText="1"/>
    </xf>
    <xf numFmtId="2" fontId="7" fillId="2" borderId="9" xfId="1" applyNumberFormat="1" applyFont="1" applyFill="1" applyBorder="1" applyAlignment="1">
      <alignment horizontal="center" vertical="center" wrapText="1"/>
    </xf>
    <xf numFmtId="2" fontId="7" fillId="2" borderId="6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7"/>
  <sheetViews>
    <sheetView tabSelected="1" view="pageBreakPreview" zoomScale="70" zoomScaleNormal="70" zoomScaleSheetLayoutView="70" workbookViewId="0">
      <pane ySplit="6" topLeftCell="A49" activePane="bottomLeft" state="frozen"/>
      <selection pane="bottomLeft" activeCell="E58" sqref="E58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6.85546875" style="2" customWidth="1"/>
    <col min="4" max="4" width="33.28515625" style="3" customWidth="1"/>
    <col min="5" max="5" width="28.5703125" style="3" customWidth="1"/>
    <col min="6" max="6" width="25.42578125" style="4" customWidth="1"/>
    <col min="7" max="10" width="23.85546875" style="4" customWidth="1"/>
    <col min="11" max="11" width="24.42578125" style="4" customWidth="1"/>
    <col min="12" max="12" width="28.28515625" style="3" customWidth="1"/>
    <col min="13" max="13" width="15.85546875" style="3" bestFit="1" customWidth="1"/>
    <col min="14" max="14" width="18.7109375" style="3" bestFit="1" customWidth="1"/>
    <col min="15" max="16384" width="9.140625" style="3"/>
  </cols>
  <sheetData>
    <row r="1" spans="1:11" x14ac:dyDescent="0.25">
      <c r="A1" s="113" t="s">
        <v>18</v>
      </c>
      <c r="B1" s="114"/>
      <c r="C1" s="114"/>
      <c r="D1" s="114"/>
      <c r="E1" s="114"/>
      <c r="F1" s="7"/>
      <c r="G1" s="7"/>
      <c r="H1" s="7"/>
      <c r="I1" s="7"/>
      <c r="J1" s="7"/>
      <c r="K1" s="101" t="s">
        <v>93</v>
      </c>
    </row>
    <row r="2" spans="1:11" x14ac:dyDescent="0.25">
      <c r="A2" s="9"/>
      <c r="B2" s="10"/>
      <c r="C2" s="10"/>
      <c r="D2" s="8"/>
      <c r="E2" s="8"/>
      <c r="F2" s="7"/>
      <c r="G2" s="7"/>
      <c r="H2" s="7"/>
      <c r="I2" s="7"/>
      <c r="J2" s="7"/>
      <c r="K2" s="7"/>
    </row>
    <row r="3" spans="1:11" ht="15" customHeight="1" x14ac:dyDescent="0.25">
      <c r="A3" s="115" t="s">
        <v>16</v>
      </c>
      <c r="B3" s="115" t="s">
        <v>17</v>
      </c>
      <c r="C3" s="115" t="s">
        <v>1</v>
      </c>
      <c r="D3" s="115" t="s">
        <v>7</v>
      </c>
      <c r="E3" s="120" t="s">
        <v>8</v>
      </c>
      <c r="F3" s="121"/>
      <c r="G3" s="121"/>
      <c r="H3" s="121"/>
      <c r="I3" s="121"/>
      <c r="J3" s="121"/>
      <c r="K3" s="121"/>
    </row>
    <row r="4" spans="1:11" x14ac:dyDescent="0.25">
      <c r="A4" s="116"/>
      <c r="B4" s="118"/>
      <c r="C4" s="116"/>
      <c r="D4" s="116"/>
      <c r="E4" s="122" t="s">
        <v>2</v>
      </c>
      <c r="F4" s="123" t="s">
        <v>88</v>
      </c>
      <c r="G4" s="123"/>
      <c r="H4" s="123"/>
      <c r="I4" s="123"/>
      <c r="J4" s="123"/>
      <c r="K4" s="124"/>
    </row>
    <row r="5" spans="1:11" ht="82.5" customHeight="1" x14ac:dyDescent="0.25">
      <c r="A5" s="117"/>
      <c r="B5" s="119"/>
      <c r="C5" s="117"/>
      <c r="D5" s="117"/>
      <c r="E5" s="122"/>
      <c r="F5" s="23">
        <v>2023</v>
      </c>
      <c r="G5" s="106">
        <v>2024</v>
      </c>
      <c r="H5" s="110">
        <v>2025</v>
      </c>
      <c r="I5" s="86">
        <v>2026</v>
      </c>
      <c r="J5" s="105">
        <v>2027</v>
      </c>
      <c r="K5" s="23" t="s">
        <v>95</v>
      </c>
    </row>
    <row r="6" spans="1:11" s="1" customForma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</row>
    <row r="7" spans="1:11" s="1" customFormat="1" ht="31.5" customHeight="1" x14ac:dyDescent="0.25">
      <c r="A7" s="146"/>
      <c r="B7" s="149" t="s">
        <v>101</v>
      </c>
      <c r="C7" s="152" t="s">
        <v>69</v>
      </c>
      <c r="D7" s="12" t="s">
        <v>2</v>
      </c>
      <c r="E7" s="13">
        <f>SUM(F7:K7)</f>
        <v>149038.32686</v>
      </c>
      <c r="F7" s="102"/>
      <c r="G7" s="13">
        <f t="shared" ref="G7" si="0">SUM(G8:G12)</f>
        <v>149038.32686</v>
      </c>
      <c r="H7" s="102"/>
      <c r="I7" s="102"/>
      <c r="J7" s="102"/>
      <c r="K7" s="102"/>
    </row>
    <row r="8" spans="1:11" s="1" customFormat="1" x14ac:dyDescent="0.25">
      <c r="A8" s="147"/>
      <c r="B8" s="150"/>
      <c r="C8" s="153"/>
      <c r="D8" s="14" t="s">
        <v>13</v>
      </c>
      <c r="E8" s="15">
        <f>SUM(F8:K8)</f>
        <v>0</v>
      </c>
      <c r="F8" s="11"/>
      <c r="G8" s="16">
        <v>0</v>
      </c>
      <c r="H8" s="11"/>
      <c r="I8" s="11"/>
      <c r="J8" s="11"/>
      <c r="K8" s="11"/>
    </row>
    <row r="9" spans="1:11" s="1" customFormat="1" x14ac:dyDescent="0.25">
      <c r="A9" s="147"/>
      <c r="B9" s="150"/>
      <c r="C9" s="153"/>
      <c r="D9" s="14" t="s">
        <v>9</v>
      </c>
      <c r="E9" s="15">
        <f>SUM(F9:K9)</f>
        <v>65576.899999999994</v>
      </c>
      <c r="F9" s="11"/>
      <c r="G9" s="16">
        <v>65576.899999999994</v>
      </c>
      <c r="H9" s="11"/>
      <c r="I9" s="11"/>
      <c r="J9" s="11"/>
      <c r="K9" s="11"/>
    </row>
    <row r="10" spans="1:11" s="1" customFormat="1" x14ac:dyDescent="0.25">
      <c r="A10" s="147"/>
      <c r="B10" s="150"/>
      <c r="C10" s="153"/>
      <c r="D10" s="14" t="s">
        <v>12</v>
      </c>
      <c r="E10" s="15">
        <v>0</v>
      </c>
      <c r="F10" s="11"/>
      <c r="G10" s="16">
        <v>0</v>
      </c>
      <c r="H10" s="11"/>
      <c r="I10" s="11"/>
      <c r="J10" s="11"/>
      <c r="K10" s="11"/>
    </row>
    <row r="11" spans="1:11" s="1" customFormat="1" x14ac:dyDescent="0.25">
      <c r="A11" s="147"/>
      <c r="B11" s="150"/>
      <c r="C11" s="153"/>
      <c r="D11" s="14" t="s">
        <v>75</v>
      </c>
      <c r="E11" s="15">
        <f>SUM(F11:K11)</f>
        <v>83461.426860000007</v>
      </c>
      <c r="F11" s="11"/>
      <c r="G11" s="16">
        <f>84129.46304+16685.27819-16685.31437-668</f>
        <v>83461.426860000007</v>
      </c>
      <c r="H11" s="11"/>
      <c r="I11" s="11"/>
      <c r="J11" s="11"/>
      <c r="K11" s="11"/>
    </row>
    <row r="12" spans="1:11" s="1" customFormat="1" x14ac:dyDescent="0.25">
      <c r="A12" s="148"/>
      <c r="B12" s="151"/>
      <c r="C12" s="154"/>
      <c r="D12" s="14" t="s">
        <v>6</v>
      </c>
      <c r="E12" s="15">
        <f>SUM(F12:K12)</f>
        <v>0</v>
      </c>
      <c r="F12" s="11"/>
      <c r="G12" s="16">
        <v>0</v>
      </c>
      <c r="H12" s="11"/>
      <c r="I12" s="11"/>
      <c r="J12" s="11"/>
      <c r="K12" s="11"/>
    </row>
    <row r="13" spans="1:11" ht="39" customHeight="1" x14ac:dyDescent="0.25">
      <c r="A13" s="155" t="s">
        <v>11</v>
      </c>
      <c r="B13" s="152" t="s">
        <v>86</v>
      </c>
      <c r="C13" s="167" t="s">
        <v>14</v>
      </c>
      <c r="D13" s="12" t="s">
        <v>2</v>
      </c>
      <c r="E13" s="13">
        <f>SUM(F13:K13)</f>
        <v>276866.33831999998</v>
      </c>
      <c r="F13" s="13">
        <f t="shared" ref="F13:G13" si="1">SUM(F14:F18)</f>
        <v>34886.834170000002</v>
      </c>
      <c r="G13" s="13">
        <f t="shared" si="1"/>
        <v>43050.778509999996</v>
      </c>
      <c r="H13" s="13">
        <f t="shared" ref="H13:I13" si="2">SUM(H14:H18)</f>
        <v>50928.725639999997</v>
      </c>
      <c r="I13" s="13">
        <f t="shared" si="2"/>
        <v>48000</v>
      </c>
      <c r="J13" s="13">
        <f>SUM(J14:J18)</f>
        <v>50000</v>
      </c>
      <c r="K13" s="13">
        <f>SUM(K14:K18)</f>
        <v>50000</v>
      </c>
    </row>
    <row r="14" spans="1:11" x14ac:dyDescent="0.25">
      <c r="A14" s="156"/>
      <c r="B14" s="153"/>
      <c r="C14" s="167"/>
      <c r="D14" s="14" t="s">
        <v>13</v>
      </c>
      <c r="E14" s="15">
        <f>SUM(F14:K14)</f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</row>
    <row r="15" spans="1:11" x14ac:dyDescent="0.25">
      <c r="A15" s="156"/>
      <c r="B15" s="153"/>
      <c r="C15" s="167"/>
      <c r="D15" s="14" t="s">
        <v>9</v>
      </c>
      <c r="E15" s="15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1:11" x14ac:dyDescent="0.25">
      <c r="A16" s="156"/>
      <c r="B16" s="153"/>
      <c r="C16" s="167"/>
      <c r="D16" s="14" t="s">
        <v>12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</row>
    <row r="17" spans="1:14" x14ac:dyDescent="0.25">
      <c r="A17" s="156"/>
      <c r="B17" s="153"/>
      <c r="C17" s="167"/>
      <c r="D17" s="14" t="s">
        <v>75</v>
      </c>
      <c r="E17" s="15">
        <f>SUM(F17:K17)</f>
        <v>276866.33831999998</v>
      </c>
      <c r="F17" s="16">
        <f>41464.6-432.69895-344.04237-3334.09892-1777.83484-350.59559-338.49516</f>
        <v>34886.834170000002</v>
      </c>
      <c r="G17" s="16">
        <f>40848+3000-17596.16128-3000+20875.78272-540.53884-536.30408-0.00001</f>
        <v>43050.778509999996</v>
      </c>
      <c r="H17" s="16">
        <f>50928.74677-0.02113</f>
        <v>50928.725639999997</v>
      </c>
      <c r="I17" s="16">
        <v>48000</v>
      </c>
      <c r="J17" s="96">
        <v>50000</v>
      </c>
      <c r="K17" s="96">
        <v>50000</v>
      </c>
    </row>
    <row r="18" spans="1:14" x14ac:dyDescent="0.25">
      <c r="A18" s="156"/>
      <c r="B18" s="153"/>
      <c r="C18" s="167"/>
      <c r="D18" s="14" t="s">
        <v>6</v>
      </c>
      <c r="E18" s="15">
        <f>SUM(F18:K18)</f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</row>
    <row r="19" spans="1:14" ht="38.25" customHeight="1" x14ac:dyDescent="0.25">
      <c r="A19" s="156"/>
      <c r="B19" s="153"/>
      <c r="C19" s="167" t="s">
        <v>69</v>
      </c>
      <c r="D19" s="12" t="s">
        <v>2</v>
      </c>
      <c r="E19" s="13">
        <f>SUM(F19:K19)</f>
        <v>0</v>
      </c>
      <c r="F19" s="13">
        <f t="shared" ref="F19:G19" si="3">SUM(F20:F24)</f>
        <v>0</v>
      </c>
      <c r="G19" s="13">
        <f t="shared" si="3"/>
        <v>0</v>
      </c>
      <c r="H19" s="13">
        <f t="shared" ref="H19:I19" si="4">SUM(H20:H24)</f>
        <v>0</v>
      </c>
      <c r="I19" s="13">
        <f t="shared" si="4"/>
        <v>0</v>
      </c>
      <c r="J19" s="13">
        <f>SUM(J20:J24)</f>
        <v>0</v>
      </c>
      <c r="K19" s="13">
        <f>SUM(K20:K24)</f>
        <v>0</v>
      </c>
    </row>
    <row r="20" spans="1:14" x14ac:dyDescent="0.25">
      <c r="A20" s="156"/>
      <c r="B20" s="153"/>
      <c r="C20" s="167"/>
      <c r="D20" s="14" t="s">
        <v>13</v>
      </c>
      <c r="E20" s="15">
        <f>SUM(F20:K20)</f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</row>
    <row r="21" spans="1:14" x14ac:dyDescent="0.25">
      <c r="A21" s="156"/>
      <c r="B21" s="153"/>
      <c r="C21" s="167"/>
      <c r="D21" s="14" t="s">
        <v>9</v>
      </c>
      <c r="E21" s="15">
        <f>SUM(F21:K21)</f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</row>
    <row r="22" spans="1:14" x14ac:dyDescent="0.25">
      <c r="A22" s="156"/>
      <c r="B22" s="153"/>
      <c r="C22" s="167"/>
      <c r="D22" s="14" t="s">
        <v>12</v>
      </c>
      <c r="E22" s="15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</row>
    <row r="23" spans="1:14" x14ac:dyDescent="0.25">
      <c r="A23" s="156"/>
      <c r="B23" s="153"/>
      <c r="C23" s="167"/>
      <c r="D23" s="14" t="s">
        <v>75</v>
      </c>
      <c r="E23" s="15">
        <f t="shared" ref="E23:E36" si="5">SUM(F23:K23)</f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</row>
    <row r="24" spans="1:14" x14ac:dyDescent="0.25">
      <c r="A24" s="157"/>
      <c r="B24" s="154"/>
      <c r="C24" s="167"/>
      <c r="D24" s="14" t="s">
        <v>6</v>
      </c>
      <c r="E24" s="15">
        <f t="shared" si="5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1:14" ht="48.75" customHeight="1" x14ac:dyDescent="0.25">
      <c r="A25" s="155" t="s">
        <v>10</v>
      </c>
      <c r="B25" s="152" t="s">
        <v>87</v>
      </c>
      <c r="C25" s="152" t="s">
        <v>69</v>
      </c>
      <c r="D25" s="12" t="s">
        <v>2</v>
      </c>
      <c r="E25" s="13">
        <f t="shared" si="5"/>
        <v>1587284.0129200001</v>
      </c>
      <c r="F25" s="13">
        <f t="shared" ref="F25:K25" si="6">SUM(F26:F30)</f>
        <v>157740.04996</v>
      </c>
      <c r="G25" s="13">
        <f>SUM(G26:G30)</f>
        <v>171038.98840999999</v>
      </c>
      <c r="H25" s="13">
        <f t="shared" ref="H25" si="7">SUM(H26:H30)</f>
        <v>592311.37500000012</v>
      </c>
      <c r="I25" s="13">
        <f t="shared" si="6"/>
        <v>95603.578550000006</v>
      </c>
      <c r="J25" s="13">
        <f t="shared" si="6"/>
        <v>286578.8</v>
      </c>
      <c r="K25" s="13">
        <f t="shared" si="6"/>
        <v>284011.22100000002</v>
      </c>
    </row>
    <row r="26" spans="1:14" x14ac:dyDescent="0.25">
      <c r="A26" s="156"/>
      <c r="B26" s="153"/>
      <c r="C26" s="153"/>
      <c r="D26" s="14" t="s">
        <v>13</v>
      </c>
      <c r="E26" s="15">
        <f t="shared" si="5"/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N26" s="112"/>
    </row>
    <row r="27" spans="1:14" x14ac:dyDescent="0.25">
      <c r="A27" s="156"/>
      <c r="B27" s="153"/>
      <c r="C27" s="153"/>
      <c r="D27" s="14" t="s">
        <v>9</v>
      </c>
      <c r="E27" s="93">
        <f t="shared" si="5"/>
        <v>393878.9</v>
      </c>
      <c r="F27" s="16">
        <f>73966.4</f>
        <v>73966.399999999994</v>
      </c>
      <c r="G27" s="95">
        <f>5583.7+19188.144-0.044+73966.4+17053.8-65576.9+16402.92278-5959.98278-24416.14</f>
        <v>36241.9</v>
      </c>
      <c r="H27" s="98">
        <f>52416+46385.3+22363.9</f>
        <v>121165.20000000001</v>
      </c>
      <c r="I27" s="94">
        <v>0</v>
      </c>
      <c r="J27" s="94">
        <v>162505.4</v>
      </c>
      <c r="K27" s="94">
        <v>0</v>
      </c>
    </row>
    <row r="28" spans="1:14" x14ac:dyDescent="0.25">
      <c r="A28" s="156"/>
      <c r="B28" s="153"/>
      <c r="C28" s="153"/>
      <c r="D28" s="14" t="s">
        <v>12</v>
      </c>
      <c r="E28" s="93">
        <f t="shared" si="5"/>
        <v>244.62544</v>
      </c>
      <c r="F28" s="94">
        <v>244.62544</v>
      </c>
      <c r="G28" s="98">
        <v>0</v>
      </c>
      <c r="H28" s="98">
        <v>0</v>
      </c>
      <c r="I28" s="94">
        <v>0</v>
      </c>
      <c r="J28" s="94">
        <v>0</v>
      </c>
      <c r="K28" s="94">
        <v>0</v>
      </c>
    </row>
    <row r="29" spans="1:14" x14ac:dyDescent="0.25">
      <c r="A29" s="156"/>
      <c r="B29" s="153"/>
      <c r="C29" s="153"/>
      <c r="D29" s="14" t="s">
        <v>75</v>
      </c>
      <c r="E29" s="93">
        <f t="shared" si="5"/>
        <v>938174.43322000012</v>
      </c>
      <c r="F29" s="96">
        <v>83529.024520000006</v>
      </c>
      <c r="G29" s="96">
        <f>149038.32686+1298+5583.7+2132.016+5500+300+500+500+4750+43577.78917+1300+1200+400+3483.72955+13555.9+5+2928.60762+1566.72978+3000+1244.17136+600+1300.77833+2803.28544-1339.02318-1879.36015-1298-56367.03952-718.20416-210.56544+210.56544+51789.43456-163.44663+403+29.34058+6446.03256-494-96.7116+514.42039+656+1344-116.898-26.38571-119.5246-197.46466+600+126.346+214.75147+1100+600+197.68167-17053.8-0.562-0.04-532.25178-0.05208-0.17-0.439-1.194+23.128+59.95-84129.42686-0.00001-97.57822+850-570.75361+239.20171+500-12261.90687</f>
        <v>134797.08841</v>
      </c>
      <c r="H29" s="99">
        <f>2950+93263+9500+6903.6+11498.6+7000+33420.31455+14467.2+27637.70507+600+650-66.7902-494.17836+887.58948+485+549.1005+2960.22854+650+7000-2530.94095+47.49778+548.50222+598-2812.84944+165.957+600-234.5-82.91545-600+600</f>
        <v>216160.12074000007</v>
      </c>
      <c r="I29" s="96">
        <v>95603.578550000006</v>
      </c>
      <c r="J29" s="96">
        <v>124073.4</v>
      </c>
      <c r="K29" s="96">
        <v>284011.22100000002</v>
      </c>
    </row>
    <row r="30" spans="1:14" ht="19.5" customHeight="1" x14ac:dyDescent="0.25">
      <c r="A30" s="156"/>
      <c r="B30" s="153"/>
      <c r="C30" s="154"/>
      <c r="D30" s="14" t="s">
        <v>6</v>
      </c>
      <c r="E30" s="93">
        <f t="shared" si="5"/>
        <v>254986.05425999998</v>
      </c>
      <c r="F30" s="94"/>
      <c r="G30" s="100">
        <v>0</v>
      </c>
      <c r="H30" s="94">
        <f>6000+12000+3000+1405.0716+5068.5624+2500+2000+5419.8+700+7140+13119.75+12605.25+36324.75+34900.25+14994+14406+4284+4116+10174.5+9775.5+23000+200+500+549.107+300+900+1400+36000+650+500+1800+600-11346.48674</f>
        <v>254986.05425999998</v>
      </c>
      <c r="I30" s="94">
        <v>0</v>
      </c>
      <c r="J30" s="94">
        <v>0</v>
      </c>
      <c r="K30" s="94">
        <v>0</v>
      </c>
    </row>
    <row r="31" spans="1:14" x14ac:dyDescent="0.25">
      <c r="A31" s="158" t="s">
        <v>4</v>
      </c>
      <c r="B31" s="159"/>
      <c r="C31" s="160"/>
      <c r="D31" s="87" t="s">
        <v>2</v>
      </c>
      <c r="E31" s="97">
        <f t="shared" si="5"/>
        <v>2013188.6781000001</v>
      </c>
      <c r="F31" s="97">
        <f>SUM(F32:F36)</f>
        <v>192626.88413000002</v>
      </c>
      <c r="G31" s="97">
        <f>SUM(G32:G36)</f>
        <v>363128.09378</v>
      </c>
      <c r="H31" s="97">
        <f t="shared" ref="H31" si="8">SUM(H32:H36)</f>
        <v>643240.10064000008</v>
      </c>
      <c r="I31" s="97">
        <f t="shared" ref="I31:J31" si="9">SUM(I32:I36)</f>
        <v>143603.57855000001</v>
      </c>
      <c r="J31" s="97">
        <f t="shared" si="9"/>
        <v>336578.8</v>
      </c>
      <c r="K31" s="97">
        <f t="shared" ref="K31" si="10">SUM(K32:K36)</f>
        <v>334011.22100000002</v>
      </c>
    </row>
    <row r="32" spans="1:14" x14ac:dyDescent="0.25">
      <c r="A32" s="161"/>
      <c r="B32" s="162"/>
      <c r="C32" s="163"/>
      <c r="D32" s="87" t="s">
        <v>13</v>
      </c>
      <c r="E32" s="97">
        <f t="shared" si="5"/>
        <v>0</v>
      </c>
      <c r="F32" s="97">
        <f t="shared" ref="F32" si="11">F20+F26</f>
        <v>0</v>
      </c>
      <c r="G32" s="97">
        <f t="shared" ref="G32" si="12">G20+G26</f>
        <v>0</v>
      </c>
      <c r="H32" s="97">
        <f t="shared" ref="H32" si="13">H20+H26</f>
        <v>0</v>
      </c>
      <c r="I32" s="97">
        <f t="shared" ref="I32:K36" si="14">I14+I20+I26</f>
        <v>0</v>
      </c>
      <c r="J32" s="97">
        <f t="shared" ref="J32" si="15">J14+J20+J26</f>
        <v>0</v>
      </c>
      <c r="K32" s="97">
        <f t="shared" si="14"/>
        <v>0</v>
      </c>
    </row>
    <row r="33" spans="1:13" ht="33" x14ac:dyDescent="0.25">
      <c r="A33" s="161"/>
      <c r="B33" s="162"/>
      <c r="C33" s="163"/>
      <c r="D33" s="87" t="s">
        <v>9</v>
      </c>
      <c r="E33" s="97">
        <f t="shared" si="5"/>
        <v>459455.80000000005</v>
      </c>
      <c r="F33" s="97">
        <f>F15+F21+F27</f>
        <v>73966.399999999994</v>
      </c>
      <c r="G33" s="97">
        <f>G15+G21+G27+G9</f>
        <v>101818.79999999999</v>
      </c>
      <c r="H33" s="97">
        <f t="shared" ref="H33" si="16">H15+H21+H27</f>
        <v>121165.20000000001</v>
      </c>
      <c r="I33" s="97">
        <f t="shared" si="14"/>
        <v>0</v>
      </c>
      <c r="J33" s="97">
        <f t="shared" ref="J33" si="17">J15+J21+J27</f>
        <v>162505.4</v>
      </c>
      <c r="K33" s="97">
        <f t="shared" si="14"/>
        <v>0</v>
      </c>
    </row>
    <row r="34" spans="1:13" x14ac:dyDescent="0.25">
      <c r="A34" s="161"/>
      <c r="B34" s="162"/>
      <c r="C34" s="163"/>
      <c r="D34" s="87" t="s">
        <v>12</v>
      </c>
      <c r="E34" s="97">
        <f t="shared" si="5"/>
        <v>244.62544</v>
      </c>
      <c r="F34" s="97">
        <f t="shared" ref="F34" si="18">F16+F22+F28</f>
        <v>244.62544</v>
      </c>
      <c r="G34" s="97">
        <f>G16+G22+G28</f>
        <v>0</v>
      </c>
      <c r="H34" s="97">
        <f t="shared" ref="H34" si="19">H16+H22+H28</f>
        <v>0</v>
      </c>
      <c r="I34" s="97">
        <f t="shared" si="14"/>
        <v>0</v>
      </c>
      <c r="J34" s="97">
        <f t="shared" ref="J34" si="20">J16+J22+J28</f>
        <v>0</v>
      </c>
      <c r="K34" s="97">
        <f t="shared" si="14"/>
        <v>0</v>
      </c>
      <c r="M34" s="111"/>
    </row>
    <row r="35" spans="1:13" x14ac:dyDescent="0.25">
      <c r="A35" s="161"/>
      <c r="B35" s="162"/>
      <c r="C35" s="163"/>
      <c r="D35" s="87" t="s">
        <v>75</v>
      </c>
      <c r="E35" s="97">
        <f t="shared" si="5"/>
        <v>1298502.1984000001</v>
      </c>
      <c r="F35" s="97">
        <f t="shared" ref="F35" si="21">F17+F23+F29</f>
        <v>118415.85869000001</v>
      </c>
      <c r="G35" s="97">
        <f>G17+G23+G29+G11</f>
        <v>261309.29378000001</v>
      </c>
      <c r="H35" s="97">
        <f>H17+H23+H29</f>
        <v>267088.84638000006</v>
      </c>
      <c r="I35" s="97">
        <f>I17+I23+I29</f>
        <v>143603.57855000001</v>
      </c>
      <c r="J35" s="97">
        <f>J17+J23+J29</f>
        <v>174073.4</v>
      </c>
      <c r="K35" s="97">
        <f>K17+K23+K29</f>
        <v>334011.22100000002</v>
      </c>
    </row>
    <row r="36" spans="1:13" x14ac:dyDescent="0.25">
      <c r="A36" s="164"/>
      <c r="B36" s="165"/>
      <c r="C36" s="166"/>
      <c r="D36" s="87" t="s">
        <v>6</v>
      </c>
      <c r="E36" s="97">
        <f t="shared" si="5"/>
        <v>254986.05425999998</v>
      </c>
      <c r="F36" s="97">
        <f t="shared" ref="F36:G36" si="22">F18+F24+F30</f>
        <v>0</v>
      </c>
      <c r="G36" s="97">
        <f t="shared" si="22"/>
        <v>0</v>
      </c>
      <c r="H36" s="97">
        <f t="shared" ref="H36" si="23">H18+H24+H30</f>
        <v>254986.05425999998</v>
      </c>
      <c r="I36" s="97">
        <f t="shared" si="14"/>
        <v>0</v>
      </c>
      <c r="J36" s="97">
        <f t="shared" ref="J36" si="24">J18+J24+J30</f>
        <v>0</v>
      </c>
      <c r="K36" s="97">
        <f t="shared" si="14"/>
        <v>0</v>
      </c>
    </row>
    <row r="37" spans="1:13" x14ac:dyDescent="0.25">
      <c r="A37" s="135" t="s">
        <v>5</v>
      </c>
      <c r="B37" s="136"/>
      <c r="C37" s="136"/>
      <c r="D37" s="136"/>
      <c r="E37" s="136"/>
      <c r="F37" s="7"/>
      <c r="G37" s="7"/>
      <c r="H37" s="7"/>
      <c r="I37" s="7"/>
      <c r="J37" s="7"/>
      <c r="K37" s="7"/>
      <c r="L37" s="6"/>
    </row>
    <row r="38" spans="1:13" ht="24" customHeight="1" x14ac:dyDescent="0.25">
      <c r="A38" s="126" t="s">
        <v>73</v>
      </c>
      <c r="B38" s="127"/>
      <c r="C38" s="128"/>
      <c r="D38" s="12" t="s">
        <v>2</v>
      </c>
      <c r="E38" s="18">
        <f>SUM(F38:K38)</f>
        <v>0</v>
      </c>
      <c r="F38" s="18">
        <f>SUM(F39:F43)</f>
        <v>0</v>
      </c>
      <c r="G38" s="18">
        <f t="shared" ref="G38:K38" si="25">SUM(G39:G43)</f>
        <v>0</v>
      </c>
      <c r="H38" s="18">
        <f t="shared" ref="H38:J38" si="26">SUM(H39:H43)</f>
        <v>0</v>
      </c>
      <c r="I38" s="18">
        <f t="shared" si="26"/>
        <v>0</v>
      </c>
      <c r="J38" s="18">
        <f t="shared" si="26"/>
        <v>0</v>
      </c>
      <c r="K38" s="18">
        <f t="shared" si="25"/>
        <v>0</v>
      </c>
      <c r="L38" s="6"/>
    </row>
    <row r="39" spans="1:13" ht="24" customHeight="1" x14ac:dyDescent="0.25">
      <c r="A39" s="129"/>
      <c r="B39" s="130"/>
      <c r="C39" s="131"/>
      <c r="D39" s="14" t="s">
        <v>13</v>
      </c>
      <c r="E39" s="19">
        <f>SUM(F39:K39)</f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6"/>
    </row>
    <row r="40" spans="1:13" ht="24" customHeight="1" x14ac:dyDescent="0.25">
      <c r="A40" s="129"/>
      <c r="B40" s="130"/>
      <c r="C40" s="131"/>
      <c r="D40" s="14" t="s">
        <v>9</v>
      </c>
      <c r="E40" s="19">
        <f>SUM(F40:K40)</f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6"/>
    </row>
    <row r="41" spans="1:13" ht="36.75" customHeight="1" x14ac:dyDescent="0.25">
      <c r="A41" s="129"/>
      <c r="B41" s="130"/>
      <c r="C41" s="131"/>
      <c r="D41" s="14" t="s">
        <v>12</v>
      </c>
      <c r="E41" s="19">
        <f>SUM(F41:K41)</f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6"/>
    </row>
    <row r="42" spans="1:13" ht="24" customHeight="1" x14ac:dyDescent="0.25">
      <c r="A42" s="129"/>
      <c r="B42" s="130"/>
      <c r="C42" s="131"/>
      <c r="D42" s="14" t="s">
        <v>75</v>
      </c>
      <c r="E42" s="19">
        <f>SUM(F42:K42)</f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6"/>
    </row>
    <row r="43" spans="1:13" ht="24" customHeight="1" x14ac:dyDescent="0.25">
      <c r="A43" s="132"/>
      <c r="B43" s="133"/>
      <c r="C43" s="134"/>
      <c r="D43" s="14" t="s">
        <v>6</v>
      </c>
      <c r="E43" s="19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</row>
    <row r="44" spans="1:13" ht="24" customHeight="1" x14ac:dyDescent="0.25">
      <c r="A44" s="126" t="s">
        <v>74</v>
      </c>
      <c r="B44" s="127"/>
      <c r="C44" s="128"/>
      <c r="D44" s="12" t="s">
        <v>2</v>
      </c>
      <c r="E44" s="18">
        <f t="shared" ref="E44:E49" si="27">SUM(F44:K44)</f>
        <v>2013188.6781000001</v>
      </c>
      <c r="F44" s="18">
        <f>SUM(F45:F49)</f>
        <v>192626.88413000002</v>
      </c>
      <c r="G44" s="18">
        <f t="shared" ref="G44:K44" si="28">SUM(G45:G49)</f>
        <v>363128.09378</v>
      </c>
      <c r="H44" s="18">
        <f>SUM(H45:H49)</f>
        <v>643240.10064000008</v>
      </c>
      <c r="I44" s="18">
        <f>SUM(I45:I49)</f>
        <v>143603.57855000001</v>
      </c>
      <c r="J44" s="18">
        <f t="shared" ref="J44" si="29">SUM(J45:J49)</f>
        <v>336578.8</v>
      </c>
      <c r="K44" s="18">
        <f t="shared" si="28"/>
        <v>334011.22100000002</v>
      </c>
    </row>
    <row r="45" spans="1:13" x14ac:dyDescent="0.25">
      <c r="A45" s="129"/>
      <c r="B45" s="130"/>
      <c r="C45" s="131"/>
      <c r="D45" s="14" t="s">
        <v>13</v>
      </c>
      <c r="E45" s="19">
        <f t="shared" si="27"/>
        <v>0</v>
      </c>
      <c r="F45" s="21">
        <f t="shared" ref="F45:K45" si="30">F19</f>
        <v>0</v>
      </c>
      <c r="G45" s="21">
        <f t="shared" si="30"/>
        <v>0</v>
      </c>
      <c r="H45" s="21">
        <f t="shared" ref="H45:J45" si="31">H19</f>
        <v>0</v>
      </c>
      <c r="I45" s="21">
        <f t="shared" si="31"/>
        <v>0</v>
      </c>
      <c r="J45" s="21">
        <f t="shared" si="31"/>
        <v>0</v>
      </c>
      <c r="K45" s="21">
        <f t="shared" si="30"/>
        <v>0</v>
      </c>
    </row>
    <row r="46" spans="1:13" x14ac:dyDescent="0.25">
      <c r="A46" s="129"/>
      <c r="B46" s="130"/>
      <c r="C46" s="131"/>
      <c r="D46" s="14" t="s">
        <v>9</v>
      </c>
      <c r="E46" s="19">
        <f t="shared" si="27"/>
        <v>459455.80000000005</v>
      </c>
      <c r="F46" s="21">
        <f>F33</f>
        <v>73966.399999999994</v>
      </c>
      <c r="G46" s="21">
        <f t="shared" ref="G46" si="32">G33</f>
        <v>101818.79999999999</v>
      </c>
      <c r="H46" s="21">
        <f>H33</f>
        <v>121165.20000000001</v>
      </c>
      <c r="I46" s="21">
        <f t="shared" ref="I46:K46" si="33">I33</f>
        <v>0</v>
      </c>
      <c r="J46" s="21">
        <f t="shared" si="33"/>
        <v>162505.4</v>
      </c>
      <c r="K46" s="21">
        <f t="shared" si="33"/>
        <v>0</v>
      </c>
    </row>
    <row r="47" spans="1:13" x14ac:dyDescent="0.25">
      <c r="A47" s="129"/>
      <c r="B47" s="130"/>
      <c r="C47" s="131"/>
      <c r="D47" s="14" t="s">
        <v>12</v>
      </c>
      <c r="E47" s="19">
        <f t="shared" si="27"/>
        <v>244.62544</v>
      </c>
      <c r="F47" s="21">
        <f>F34</f>
        <v>244.62544</v>
      </c>
      <c r="G47" s="21">
        <f t="shared" ref="G47:K47" si="34">G34</f>
        <v>0</v>
      </c>
      <c r="H47" s="21">
        <f t="shared" si="34"/>
        <v>0</v>
      </c>
      <c r="I47" s="21">
        <f t="shared" ref="I47:J47" si="35">I34</f>
        <v>0</v>
      </c>
      <c r="J47" s="21">
        <f t="shared" si="35"/>
        <v>0</v>
      </c>
      <c r="K47" s="21">
        <f t="shared" si="34"/>
        <v>0</v>
      </c>
    </row>
    <row r="48" spans="1:13" ht="24" customHeight="1" x14ac:dyDescent="0.25">
      <c r="A48" s="129"/>
      <c r="B48" s="130"/>
      <c r="C48" s="131"/>
      <c r="D48" s="14" t="s">
        <v>75</v>
      </c>
      <c r="E48" s="19">
        <f t="shared" si="27"/>
        <v>1298502.1984000001</v>
      </c>
      <c r="F48" s="21">
        <f>F35</f>
        <v>118415.85869000001</v>
      </c>
      <c r="G48" s="21">
        <f>G35</f>
        <v>261309.29378000001</v>
      </c>
      <c r="H48" s="21">
        <f>H35</f>
        <v>267088.84638000006</v>
      </c>
      <c r="I48" s="21">
        <f>I35</f>
        <v>143603.57855000001</v>
      </c>
      <c r="J48" s="21">
        <f>J35</f>
        <v>174073.4</v>
      </c>
      <c r="K48" s="21">
        <f>K35</f>
        <v>334011.22100000002</v>
      </c>
    </row>
    <row r="49" spans="1:12" ht="23.25" customHeight="1" x14ac:dyDescent="0.25">
      <c r="A49" s="132"/>
      <c r="B49" s="133"/>
      <c r="C49" s="134"/>
      <c r="D49" s="14" t="s">
        <v>6</v>
      </c>
      <c r="E49" s="19">
        <f t="shared" si="27"/>
        <v>254986.05425999998</v>
      </c>
      <c r="F49" s="21">
        <f t="shared" ref="F49:K49" si="36">F36</f>
        <v>0</v>
      </c>
      <c r="G49" s="21">
        <f t="shared" si="36"/>
        <v>0</v>
      </c>
      <c r="H49" s="21">
        <f t="shared" si="36"/>
        <v>254986.05425999998</v>
      </c>
      <c r="I49" s="21">
        <f t="shared" ref="I49:J49" si="37">I36</f>
        <v>0</v>
      </c>
      <c r="J49" s="21">
        <f t="shared" si="37"/>
        <v>0</v>
      </c>
      <c r="K49" s="21">
        <f t="shared" si="36"/>
        <v>0</v>
      </c>
      <c r="L49" s="6"/>
    </row>
    <row r="50" spans="1:12" x14ac:dyDescent="0.25">
      <c r="A50" s="135" t="s">
        <v>5</v>
      </c>
      <c r="B50" s="136"/>
      <c r="C50" s="136"/>
      <c r="D50" s="136"/>
      <c r="E50" s="136"/>
      <c r="F50" s="7"/>
      <c r="G50" s="7"/>
      <c r="H50" s="7"/>
      <c r="I50" s="7"/>
      <c r="J50" s="7"/>
      <c r="K50" s="7"/>
      <c r="L50" s="6"/>
    </row>
    <row r="51" spans="1:12" ht="24" customHeight="1" x14ac:dyDescent="0.25">
      <c r="A51" s="126" t="s">
        <v>19</v>
      </c>
      <c r="B51" s="127"/>
      <c r="C51" s="128"/>
      <c r="D51" s="12" t="s">
        <v>2</v>
      </c>
      <c r="E51" s="18">
        <f>SUM(F51:K51)</f>
        <v>0</v>
      </c>
      <c r="F51" s="18">
        <f t="shared" ref="F51" si="38">SUM(F52:F56)</f>
        <v>0</v>
      </c>
      <c r="G51" s="18">
        <f t="shared" ref="G51:K51" si="39">SUM(G52:G56)</f>
        <v>0</v>
      </c>
      <c r="H51" s="18">
        <f t="shared" ref="H51:J51" si="40">SUM(H52:H56)</f>
        <v>0</v>
      </c>
      <c r="I51" s="18">
        <f t="shared" si="40"/>
        <v>0</v>
      </c>
      <c r="J51" s="18">
        <f t="shared" si="40"/>
        <v>0</v>
      </c>
      <c r="K51" s="18">
        <f t="shared" si="39"/>
        <v>0</v>
      </c>
      <c r="L51" s="6"/>
    </row>
    <row r="52" spans="1:12" x14ac:dyDescent="0.25">
      <c r="A52" s="129"/>
      <c r="B52" s="130"/>
      <c r="C52" s="131"/>
      <c r="D52" s="14" t="s">
        <v>13</v>
      </c>
      <c r="E52" s="19">
        <f>SUM(F52:K52)</f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6"/>
    </row>
    <row r="53" spans="1:12" x14ac:dyDescent="0.25">
      <c r="A53" s="129"/>
      <c r="B53" s="130"/>
      <c r="C53" s="131"/>
      <c r="D53" s="14" t="s">
        <v>9</v>
      </c>
      <c r="E53" s="19">
        <f>SUM(F53:K53)</f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6"/>
    </row>
    <row r="54" spans="1:12" x14ac:dyDescent="0.25">
      <c r="A54" s="129"/>
      <c r="B54" s="130"/>
      <c r="C54" s="131"/>
      <c r="D54" s="14" t="s">
        <v>12</v>
      </c>
      <c r="E54" s="19">
        <f>SUM(F54:K54)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6"/>
    </row>
    <row r="55" spans="1:12" x14ac:dyDescent="0.25">
      <c r="A55" s="129"/>
      <c r="B55" s="130"/>
      <c r="C55" s="131"/>
      <c r="D55" s="14" t="s">
        <v>75</v>
      </c>
      <c r="E55" s="19">
        <f>SUM(F55:K55)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6"/>
    </row>
    <row r="56" spans="1:12" x14ac:dyDescent="0.25">
      <c r="A56" s="132"/>
      <c r="B56" s="133"/>
      <c r="C56" s="134"/>
      <c r="D56" s="14" t="s">
        <v>6</v>
      </c>
      <c r="E56" s="19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</row>
    <row r="57" spans="1:12" x14ac:dyDescent="0.25">
      <c r="A57" s="126" t="s">
        <v>20</v>
      </c>
      <c r="B57" s="127"/>
      <c r="C57" s="128"/>
      <c r="D57" s="12" t="s">
        <v>2</v>
      </c>
      <c r="E57" s="18">
        <f>SUM(F57:K57)</f>
        <v>2013188.6781000001</v>
      </c>
      <c r="F57" s="18">
        <f t="shared" ref="F57:K57" si="41">SUM(F58:F62)</f>
        <v>192626.88413000002</v>
      </c>
      <c r="G57" s="18">
        <f t="shared" si="41"/>
        <v>363128.09378</v>
      </c>
      <c r="H57" s="18">
        <f t="shared" ref="H57" si="42">SUM(H58:H62)</f>
        <v>643240.10064000008</v>
      </c>
      <c r="I57" s="18">
        <f t="shared" ref="I57:J57" si="43">SUM(I58:I62)</f>
        <v>143603.57855000001</v>
      </c>
      <c r="J57" s="18">
        <f t="shared" si="43"/>
        <v>336578.8</v>
      </c>
      <c r="K57" s="18">
        <f t="shared" si="41"/>
        <v>334011.22100000002</v>
      </c>
    </row>
    <row r="58" spans="1:12" x14ac:dyDescent="0.25">
      <c r="A58" s="129"/>
      <c r="B58" s="130"/>
      <c r="C58" s="131"/>
      <c r="D58" s="14" t="s">
        <v>13</v>
      </c>
      <c r="E58" s="19">
        <f t="shared" ref="E58:E62" si="44">SUM(F58:K58)</f>
        <v>0</v>
      </c>
      <c r="F58" s="21">
        <f t="shared" ref="F58:K61" si="45">F32</f>
        <v>0</v>
      </c>
      <c r="G58" s="21">
        <f t="shared" si="45"/>
        <v>0</v>
      </c>
      <c r="H58" s="21">
        <f t="shared" ref="H58:J58" si="46">H32</f>
        <v>0</v>
      </c>
      <c r="I58" s="21">
        <f t="shared" si="46"/>
        <v>0</v>
      </c>
      <c r="J58" s="21">
        <f t="shared" si="46"/>
        <v>0</v>
      </c>
      <c r="K58" s="21">
        <f t="shared" si="45"/>
        <v>0</v>
      </c>
    </row>
    <row r="59" spans="1:12" x14ac:dyDescent="0.25">
      <c r="A59" s="129"/>
      <c r="B59" s="130"/>
      <c r="C59" s="131"/>
      <c r="D59" s="14" t="s">
        <v>9</v>
      </c>
      <c r="E59" s="19">
        <f t="shared" si="44"/>
        <v>459455.80000000005</v>
      </c>
      <c r="F59" s="21">
        <f t="shared" si="45"/>
        <v>73966.399999999994</v>
      </c>
      <c r="G59" s="21">
        <f t="shared" si="45"/>
        <v>101818.79999999999</v>
      </c>
      <c r="H59" s="21">
        <f t="shared" ref="H59" si="47">H33</f>
        <v>121165.20000000001</v>
      </c>
      <c r="I59" s="21">
        <f t="shared" ref="I59:J59" si="48">I33</f>
        <v>0</v>
      </c>
      <c r="J59" s="21">
        <f t="shared" si="48"/>
        <v>162505.4</v>
      </c>
      <c r="K59" s="21">
        <f t="shared" si="45"/>
        <v>0</v>
      </c>
    </row>
    <row r="60" spans="1:12" x14ac:dyDescent="0.25">
      <c r="A60" s="129"/>
      <c r="B60" s="130"/>
      <c r="C60" s="131"/>
      <c r="D60" s="14" t="s">
        <v>12</v>
      </c>
      <c r="E60" s="19">
        <f t="shared" si="44"/>
        <v>244.62544</v>
      </c>
      <c r="F60" s="21">
        <f t="shared" si="45"/>
        <v>244.62544</v>
      </c>
      <c r="G60" s="21">
        <f t="shared" si="45"/>
        <v>0</v>
      </c>
      <c r="H60" s="21">
        <f t="shared" ref="H60:J60" si="49">H34</f>
        <v>0</v>
      </c>
      <c r="I60" s="21">
        <f t="shared" si="49"/>
        <v>0</v>
      </c>
      <c r="J60" s="21">
        <f t="shared" si="49"/>
        <v>0</v>
      </c>
      <c r="K60" s="21">
        <f t="shared" si="45"/>
        <v>0</v>
      </c>
    </row>
    <row r="61" spans="1:12" x14ac:dyDescent="0.25">
      <c r="A61" s="129"/>
      <c r="B61" s="130"/>
      <c r="C61" s="131"/>
      <c r="D61" s="14" t="s">
        <v>75</v>
      </c>
      <c r="E61" s="19">
        <f t="shared" si="44"/>
        <v>1298502.1984000001</v>
      </c>
      <c r="F61" s="21">
        <f>F35</f>
        <v>118415.85869000001</v>
      </c>
      <c r="G61" s="21">
        <f t="shared" si="45"/>
        <v>261309.29378000001</v>
      </c>
      <c r="H61" s="21">
        <f t="shared" ref="H61:K62" si="50">H35</f>
        <v>267088.84638000006</v>
      </c>
      <c r="I61" s="21">
        <f t="shared" ref="I61:J61" si="51">I35</f>
        <v>143603.57855000001</v>
      </c>
      <c r="J61" s="21">
        <f t="shared" si="51"/>
        <v>174073.4</v>
      </c>
      <c r="K61" s="21">
        <f t="shared" si="45"/>
        <v>334011.22100000002</v>
      </c>
    </row>
    <row r="62" spans="1:12" x14ac:dyDescent="0.25">
      <c r="A62" s="132"/>
      <c r="B62" s="133"/>
      <c r="C62" s="134"/>
      <c r="D62" s="14" t="s">
        <v>6</v>
      </c>
      <c r="E62" s="19">
        <f t="shared" si="44"/>
        <v>254986.05425999998</v>
      </c>
      <c r="F62" s="21">
        <f t="shared" ref="F62:G62" si="52">F36</f>
        <v>0</v>
      </c>
      <c r="G62" s="21">
        <f t="shared" si="52"/>
        <v>0</v>
      </c>
      <c r="H62" s="21">
        <f t="shared" si="50"/>
        <v>254986.05425999998</v>
      </c>
      <c r="I62" s="21">
        <f t="shared" ref="I62:J62" si="53">I36</f>
        <v>0</v>
      </c>
      <c r="J62" s="21">
        <f t="shared" si="53"/>
        <v>0</v>
      </c>
      <c r="K62" s="21">
        <f t="shared" si="50"/>
        <v>0</v>
      </c>
      <c r="L62" s="6"/>
    </row>
    <row r="63" spans="1:12" x14ac:dyDescent="0.25">
      <c r="A63" s="125" t="s">
        <v>5</v>
      </c>
      <c r="B63" s="125"/>
      <c r="C63" s="125"/>
      <c r="D63" s="125"/>
      <c r="E63" s="125"/>
      <c r="F63" s="22"/>
      <c r="G63" s="22"/>
      <c r="H63" s="22"/>
      <c r="I63" s="22"/>
      <c r="J63" s="7"/>
      <c r="K63" s="7"/>
      <c r="L63" s="6"/>
    </row>
    <row r="64" spans="1:12" x14ac:dyDescent="0.25">
      <c r="A64" s="126" t="s">
        <v>15</v>
      </c>
      <c r="B64" s="127"/>
      <c r="C64" s="128"/>
      <c r="D64" s="12" t="s">
        <v>2</v>
      </c>
      <c r="E64" s="18">
        <f>SUM(F64:K64)</f>
        <v>276866.33831999998</v>
      </c>
      <c r="F64" s="18">
        <f t="shared" ref="F64:K64" si="54">SUM(F65:F69)</f>
        <v>34886.834170000002</v>
      </c>
      <c r="G64" s="18">
        <f>SUM(G65:G69)</f>
        <v>43050.778509999996</v>
      </c>
      <c r="H64" s="18">
        <f>SUM(H65:H69)</f>
        <v>50928.725639999997</v>
      </c>
      <c r="I64" s="18">
        <f>SUM(I65:I69)</f>
        <v>48000</v>
      </c>
      <c r="J64" s="18">
        <f t="shared" ref="J64" si="55">SUM(J65:J69)</f>
        <v>50000</v>
      </c>
      <c r="K64" s="18">
        <f t="shared" si="54"/>
        <v>50000</v>
      </c>
      <c r="L64" s="6"/>
    </row>
    <row r="65" spans="1:12" x14ac:dyDescent="0.25">
      <c r="A65" s="129"/>
      <c r="B65" s="130"/>
      <c r="C65" s="131"/>
      <c r="D65" s="14" t="s">
        <v>13</v>
      </c>
      <c r="E65" s="19">
        <f>SUM(F65:K65)</f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6"/>
    </row>
    <row r="66" spans="1:12" x14ac:dyDescent="0.25">
      <c r="A66" s="129"/>
      <c r="B66" s="130"/>
      <c r="C66" s="131"/>
      <c r="D66" s="14" t="s">
        <v>9</v>
      </c>
      <c r="E66" s="19">
        <f>SUM(F66:K66)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6"/>
    </row>
    <row r="67" spans="1:12" x14ac:dyDescent="0.25">
      <c r="A67" s="129"/>
      <c r="B67" s="130"/>
      <c r="C67" s="131"/>
      <c r="D67" s="14" t="s">
        <v>12</v>
      </c>
      <c r="E67" s="19">
        <f>SUM(F67:K67)</f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6"/>
    </row>
    <row r="68" spans="1:12" x14ac:dyDescent="0.25">
      <c r="A68" s="129"/>
      <c r="B68" s="130"/>
      <c r="C68" s="131"/>
      <c r="D68" s="14" t="s">
        <v>75</v>
      </c>
      <c r="E68" s="19">
        <f>SUM(F68:K68)</f>
        <v>276866.33831999998</v>
      </c>
      <c r="F68" s="19">
        <f t="shared" ref="F68:K68" si="56">F17</f>
        <v>34886.834170000002</v>
      </c>
      <c r="G68" s="19">
        <f>G17</f>
        <v>43050.778509999996</v>
      </c>
      <c r="H68" s="19">
        <f>H17</f>
        <v>50928.725639999997</v>
      </c>
      <c r="I68" s="19">
        <f>I17</f>
        <v>48000</v>
      </c>
      <c r="J68" s="19">
        <f t="shared" ref="J68" si="57">J17</f>
        <v>50000</v>
      </c>
      <c r="K68" s="19">
        <f t="shared" si="56"/>
        <v>50000</v>
      </c>
      <c r="L68" s="6"/>
    </row>
    <row r="69" spans="1:12" x14ac:dyDescent="0.25">
      <c r="A69" s="132"/>
      <c r="B69" s="133"/>
      <c r="C69" s="134"/>
      <c r="D69" s="14" t="s">
        <v>6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</row>
    <row r="70" spans="1:12" x14ac:dyDescent="0.25">
      <c r="A70" s="137" t="s">
        <v>79</v>
      </c>
      <c r="B70" s="138"/>
      <c r="C70" s="139"/>
      <c r="D70" s="12" t="s">
        <v>2</v>
      </c>
      <c r="E70" s="18">
        <f t="shared" ref="E70:E75" si="58">SUM(F70:K70)</f>
        <v>1736322.33978</v>
      </c>
      <c r="F70" s="18">
        <f t="shared" ref="F70:K70" si="59">SUM(F71:F75)</f>
        <v>157740.04996</v>
      </c>
      <c r="G70" s="18">
        <f t="shared" si="59"/>
        <v>320077.31527000002</v>
      </c>
      <c r="H70" s="18">
        <f>SUM(H71:H75)</f>
        <v>592311.37500000012</v>
      </c>
      <c r="I70" s="18">
        <f>SUM(I71:I75)</f>
        <v>95603.578550000006</v>
      </c>
      <c r="J70" s="18">
        <f t="shared" ref="J70" si="60">SUM(J71:J75)</f>
        <v>286578.8</v>
      </c>
      <c r="K70" s="18">
        <f t="shared" si="59"/>
        <v>284011.22100000002</v>
      </c>
    </row>
    <row r="71" spans="1:12" x14ac:dyDescent="0.25">
      <c r="A71" s="140"/>
      <c r="B71" s="141"/>
      <c r="C71" s="142"/>
      <c r="D71" s="14" t="s">
        <v>13</v>
      </c>
      <c r="E71" s="19">
        <f t="shared" si="58"/>
        <v>0</v>
      </c>
      <c r="F71" s="21">
        <f t="shared" ref="F71:K71" si="61">F20</f>
        <v>0</v>
      </c>
      <c r="G71" s="21">
        <f>G20+G26+G8</f>
        <v>0</v>
      </c>
      <c r="H71" s="21">
        <f t="shared" ref="H71:J71" si="62">H20</f>
        <v>0</v>
      </c>
      <c r="I71" s="21">
        <f t="shared" si="62"/>
        <v>0</v>
      </c>
      <c r="J71" s="21">
        <f t="shared" si="62"/>
        <v>0</v>
      </c>
      <c r="K71" s="21">
        <f t="shared" si="61"/>
        <v>0</v>
      </c>
    </row>
    <row r="72" spans="1:12" x14ac:dyDescent="0.25">
      <c r="A72" s="140"/>
      <c r="B72" s="141"/>
      <c r="C72" s="142"/>
      <c r="D72" s="14" t="s">
        <v>9</v>
      </c>
      <c r="E72" s="19">
        <f t="shared" si="58"/>
        <v>459455.80000000005</v>
      </c>
      <c r="F72" s="21">
        <f>F21+F27</f>
        <v>73966.399999999994</v>
      </c>
      <c r="G72" s="21">
        <f>G21+G27+G9</f>
        <v>101818.79999999999</v>
      </c>
      <c r="H72" s="21">
        <f>H21+H27</f>
        <v>121165.20000000001</v>
      </c>
      <c r="I72" s="21">
        <f t="shared" ref="I72:J72" si="63">I21+I27</f>
        <v>0</v>
      </c>
      <c r="J72" s="21">
        <f t="shared" si="63"/>
        <v>162505.4</v>
      </c>
      <c r="K72" s="21">
        <f t="shared" ref="K72" si="64">K21+K27</f>
        <v>0</v>
      </c>
    </row>
    <row r="73" spans="1:12" x14ac:dyDescent="0.25">
      <c r="A73" s="140"/>
      <c r="B73" s="141"/>
      <c r="C73" s="142"/>
      <c r="D73" s="14" t="s">
        <v>12</v>
      </c>
      <c r="E73" s="19">
        <f t="shared" si="58"/>
        <v>244.62544</v>
      </c>
      <c r="F73" s="21">
        <f>F22+F28</f>
        <v>244.62544</v>
      </c>
      <c r="G73" s="21">
        <f>G22+G28+G10</f>
        <v>0</v>
      </c>
      <c r="H73" s="21">
        <f t="shared" ref="H73:I73" si="65">H22+H28</f>
        <v>0</v>
      </c>
      <c r="I73" s="21">
        <f t="shared" si="65"/>
        <v>0</v>
      </c>
      <c r="J73" s="21">
        <f t="shared" ref="J73:K73" si="66">J22+J28</f>
        <v>0</v>
      </c>
      <c r="K73" s="21">
        <f t="shared" si="66"/>
        <v>0</v>
      </c>
    </row>
    <row r="74" spans="1:12" x14ac:dyDescent="0.25">
      <c r="A74" s="140"/>
      <c r="B74" s="141"/>
      <c r="C74" s="142"/>
      <c r="D74" s="14" t="s">
        <v>75</v>
      </c>
      <c r="E74" s="19">
        <f>SUM(F74:K74)</f>
        <v>1021635.8600800001</v>
      </c>
      <c r="F74" s="21">
        <f>F19+F29</f>
        <v>83529.024520000006</v>
      </c>
      <c r="G74" s="21">
        <f>G19+G29+G11</f>
        <v>218258.51527</v>
      </c>
      <c r="H74" s="21">
        <f>H19+H29</f>
        <v>216160.12074000007</v>
      </c>
      <c r="I74" s="21">
        <f t="shared" ref="I74" si="67">I19+I29</f>
        <v>95603.578550000006</v>
      </c>
      <c r="J74" s="21">
        <f t="shared" ref="J74:K74" si="68">J19+J29</f>
        <v>124073.4</v>
      </c>
      <c r="K74" s="21">
        <f t="shared" si="68"/>
        <v>284011.22100000002</v>
      </c>
    </row>
    <row r="75" spans="1:12" x14ac:dyDescent="0.25">
      <c r="A75" s="143"/>
      <c r="B75" s="144"/>
      <c r="C75" s="145"/>
      <c r="D75" s="14" t="s">
        <v>6</v>
      </c>
      <c r="E75" s="19">
        <f t="shared" si="58"/>
        <v>254986.05425999998</v>
      </c>
      <c r="F75" s="21">
        <f>F24+F30</f>
        <v>0</v>
      </c>
      <c r="G75" s="21">
        <f>G24+G30+G12</f>
        <v>0</v>
      </c>
      <c r="H75" s="21">
        <f t="shared" ref="H75:K75" si="69">H24+H30</f>
        <v>254986.05425999998</v>
      </c>
      <c r="I75" s="21">
        <f t="shared" ref="I75:J75" si="70">I24+I30</f>
        <v>0</v>
      </c>
      <c r="J75" s="21">
        <f t="shared" si="70"/>
        <v>0</v>
      </c>
      <c r="K75" s="21">
        <f t="shared" si="69"/>
        <v>0</v>
      </c>
    </row>
    <row r="76" spans="1:12" x14ac:dyDescent="0.25">
      <c r="E76" s="5"/>
    </row>
    <row r="77" spans="1:12" ht="24" customHeight="1" x14ac:dyDescent="0.25"/>
    <row r="78" spans="1:12" ht="24" customHeight="1" x14ac:dyDescent="0.25"/>
    <row r="79" spans="1:12" ht="24" customHeight="1" x14ac:dyDescent="0.25"/>
    <row r="80" spans="1:12" ht="31.5" customHeight="1" x14ac:dyDescent="0.25"/>
    <row r="81" ht="24" customHeight="1" x14ac:dyDescent="0.25"/>
    <row r="82" ht="24" customHeight="1" x14ac:dyDescent="0.25"/>
    <row r="83" ht="24" customHeight="1" x14ac:dyDescent="0.25"/>
    <row r="84" ht="24" customHeight="1" x14ac:dyDescent="0.25"/>
    <row r="85" ht="24" customHeight="1" x14ac:dyDescent="0.25"/>
    <row r="86" ht="36.75" customHeight="1" x14ac:dyDescent="0.25"/>
    <row r="87" ht="24" customHeight="1" x14ac:dyDescent="0.25"/>
  </sheetData>
  <mergeCells count="28">
    <mergeCell ref="A7:A12"/>
    <mergeCell ref="B7:B12"/>
    <mergeCell ref="C7:C12"/>
    <mergeCell ref="A38:C43"/>
    <mergeCell ref="A44:C49"/>
    <mergeCell ref="C25:C30"/>
    <mergeCell ref="A13:A24"/>
    <mergeCell ref="B13:B24"/>
    <mergeCell ref="A31:C36"/>
    <mergeCell ref="A25:A30"/>
    <mergeCell ref="B25:B30"/>
    <mergeCell ref="C19:C24"/>
    <mergeCell ref="C13:C18"/>
    <mergeCell ref="A37:E37"/>
    <mergeCell ref="A63:E63"/>
    <mergeCell ref="A51:C56"/>
    <mergeCell ref="A57:C62"/>
    <mergeCell ref="A50:E50"/>
    <mergeCell ref="A70:C75"/>
    <mergeCell ref="A64:C69"/>
    <mergeCell ref="A1:E1"/>
    <mergeCell ref="A3:A5"/>
    <mergeCell ref="B3:B5"/>
    <mergeCell ref="C3:C5"/>
    <mergeCell ref="D3:D5"/>
    <mergeCell ref="E3:K3"/>
    <mergeCell ref="E4:E5"/>
    <mergeCell ref="F4:K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6" fitToHeight="0" orientation="landscape" r:id="rId1"/>
  <rowBreaks count="1" manualBreakCount="1">
    <brk id="4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BreakPreview" zoomScale="90" zoomScaleNormal="90" zoomScaleSheetLayoutView="90" workbookViewId="0">
      <selection activeCell="F10" sqref="F10"/>
    </sheetView>
  </sheetViews>
  <sheetFormatPr defaultRowHeight="15" x14ac:dyDescent="0.25"/>
  <cols>
    <col min="1" max="1" width="15.85546875" customWidth="1"/>
    <col min="2" max="2" width="23.7109375" customWidth="1"/>
    <col min="3" max="3" width="48.42578125" style="83" customWidth="1"/>
    <col min="4" max="4" width="54.85546875" customWidth="1"/>
  </cols>
  <sheetData>
    <row r="1" spans="1:4" x14ac:dyDescent="0.25">
      <c r="A1" s="24"/>
      <c r="B1" s="24"/>
      <c r="C1" s="79"/>
      <c r="D1" s="29" t="s">
        <v>21</v>
      </c>
    </row>
    <row r="2" spans="1:4" x14ac:dyDescent="0.25">
      <c r="A2" s="170" t="s">
        <v>22</v>
      </c>
      <c r="B2" s="170"/>
      <c r="C2" s="170"/>
      <c r="D2" s="170"/>
    </row>
    <row r="4" spans="1:4" ht="90" customHeight="1" x14ac:dyDescent="0.25">
      <c r="A4" s="25" t="s">
        <v>16</v>
      </c>
      <c r="B4" s="25" t="s">
        <v>23</v>
      </c>
      <c r="C4" s="80" t="s">
        <v>24</v>
      </c>
      <c r="D4" s="25" t="s">
        <v>25</v>
      </c>
    </row>
    <row r="5" spans="1:4" x14ac:dyDescent="0.25">
      <c r="A5" s="26">
        <v>1</v>
      </c>
      <c r="B5" s="26">
        <v>2</v>
      </c>
      <c r="C5" s="81">
        <v>3</v>
      </c>
      <c r="D5" s="26">
        <v>4</v>
      </c>
    </row>
    <row r="6" spans="1:4" ht="24" customHeight="1" x14ac:dyDescent="0.25">
      <c r="A6" s="168" t="s">
        <v>70</v>
      </c>
      <c r="B6" s="168"/>
      <c r="C6" s="168"/>
      <c r="D6" s="168"/>
    </row>
    <row r="7" spans="1:4" ht="56.25" customHeight="1" x14ac:dyDescent="0.25">
      <c r="A7" s="169" t="s">
        <v>84</v>
      </c>
      <c r="B7" s="169"/>
      <c r="C7" s="169"/>
      <c r="D7" s="169"/>
    </row>
    <row r="8" spans="1:4" ht="144" customHeight="1" x14ac:dyDescent="0.25">
      <c r="A8" s="103"/>
      <c r="B8" s="103" t="s">
        <v>94</v>
      </c>
      <c r="C8" s="103" t="s">
        <v>85</v>
      </c>
      <c r="D8" s="104" t="s">
        <v>92</v>
      </c>
    </row>
    <row r="9" spans="1:4" ht="84.75" customHeight="1" x14ac:dyDescent="0.25">
      <c r="A9" s="27" t="s">
        <v>26</v>
      </c>
      <c r="B9" s="28" t="s">
        <v>82</v>
      </c>
      <c r="C9" s="82" t="s">
        <v>78</v>
      </c>
      <c r="D9" s="28"/>
    </row>
    <row r="10" spans="1:4" ht="151.5" customHeight="1" x14ac:dyDescent="0.25">
      <c r="A10" s="27" t="s">
        <v>27</v>
      </c>
      <c r="B10" s="28" t="s">
        <v>83</v>
      </c>
      <c r="C10" s="84" t="s">
        <v>85</v>
      </c>
      <c r="D10" s="28" t="s">
        <v>92</v>
      </c>
    </row>
    <row r="11" spans="1:4" ht="31.5" customHeight="1" x14ac:dyDescent="0.25">
      <c r="A11" s="171"/>
      <c r="B11" s="172"/>
      <c r="C11" s="172"/>
      <c r="D11" s="173"/>
    </row>
  </sheetData>
  <mergeCells count="4">
    <mergeCell ref="A6:D6"/>
    <mergeCell ref="A7:D7"/>
    <mergeCell ref="A2:D2"/>
    <mergeCell ref="A11:D11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90" zoomScaleNormal="100" zoomScaleSheetLayoutView="90" workbookViewId="0">
      <selection activeCell="P27" sqref="P2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75" t="s">
        <v>29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3" ht="15.75" x14ac:dyDescent="0.25">
      <c r="A2" s="176" t="s">
        <v>30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</row>
    <row r="3" spans="1:13" ht="48" customHeight="1" x14ac:dyDescent="0.25">
      <c r="A3" s="177" t="s">
        <v>102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60"/>
      <c r="K4" s="60"/>
      <c r="L4" s="30"/>
      <c r="M4" s="30"/>
    </row>
    <row r="5" spans="1:13" ht="15.75" customHeight="1" x14ac:dyDescent="0.25">
      <c r="A5" s="178" t="s">
        <v>31</v>
      </c>
      <c r="B5" s="178" t="s">
        <v>32</v>
      </c>
      <c r="C5" s="178" t="s">
        <v>33</v>
      </c>
      <c r="D5" s="178" t="s">
        <v>34</v>
      </c>
      <c r="E5" s="178" t="s">
        <v>35</v>
      </c>
      <c r="F5" s="181" t="s">
        <v>103</v>
      </c>
      <c r="G5" s="178" t="s">
        <v>36</v>
      </c>
      <c r="H5" s="174" t="s">
        <v>37</v>
      </c>
      <c r="I5" s="174"/>
      <c r="J5" s="174"/>
      <c r="K5" s="174"/>
      <c r="L5" s="178" t="s">
        <v>38</v>
      </c>
      <c r="M5" s="178" t="s">
        <v>39</v>
      </c>
    </row>
    <row r="6" spans="1:13" ht="15.75" x14ac:dyDescent="0.25">
      <c r="A6" s="179"/>
      <c r="B6" s="179"/>
      <c r="C6" s="179"/>
      <c r="D6" s="179"/>
      <c r="E6" s="179"/>
      <c r="F6" s="182"/>
      <c r="G6" s="179"/>
      <c r="H6" s="174" t="s">
        <v>2</v>
      </c>
      <c r="I6" s="174"/>
      <c r="J6" s="174"/>
      <c r="K6" s="174"/>
      <c r="L6" s="179"/>
      <c r="M6" s="179"/>
    </row>
    <row r="7" spans="1:13" ht="31.5" x14ac:dyDescent="0.25">
      <c r="A7" s="180"/>
      <c r="B7" s="180"/>
      <c r="C7" s="180"/>
      <c r="D7" s="180"/>
      <c r="E7" s="180"/>
      <c r="F7" s="183"/>
      <c r="G7" s="180"/>
      <c r="H7" s="174"/>
      <c r="I7" s="107" t="s">
        <v>80</v>
      </c>
      <c r="J7" s="107" t="s">
        <v>89</v>
      </c>
      <c r="K7" s="107" t="s">
        <v>96</v>
      </c>
      <c r="L7" s="180"/>
      <c r="M7" s="180"/>
    </row>
    <row r="8" spans="1:13" x14ac:dyDescent="0.25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10</v>
      </c>
      <c r="J8" s="62">
        <v>11</v>
      </c>
      <c r="K8" s="62">
        <v>12</v>
      </c>
      <c r="L8" s="31">
        <v>13</v>
      </c>
      <c r="M8" s="31">
        <v>14</v>
      </c>
    </row>
    <row r="9" spans="1:13" ht="15.75" x14ac:dyDescent="0.25">
      <c r="A9" s="32"/>
      <c r="B9" s="33"/>
      <c r="C9" s="34"/>
      <c r="D9" s="34"/>
      <c r="E9" s="35"/>
      <c r="F9" s="34"/>
      <c r="G9" s="34"/>
      <c r="H9" s="36"/>
      <c r="I9" s="37"/>
      <c r="J9" s="35"/>
      <c r="K9" s="35"/>
      <c r="L9" s="34"/>
      <c r="M9" s="38"/>
    </row>
    <row r="10" spans="1:13" ht="15.75" x14ac:dyDescent="0.25">
      <c r="A10" s="32"/>
      <c r="B10" s="33"/>
      <c r="C10" s="34"/>
      <c r="D10" s="34"/>
      <c r="E10" s="34"/>
      <c r="F10" s="34"/>
      <c r="G10" s="34"/>
      <c r="H10" s="36"/>
      <c r="I10" s="36"/>
      <c r="J10" s="55"/>
      <c r="K10" s="55"/>
      <c r="L10" s="34"/>
      <c r="M10" s="38"/>
    </row>
    <row r="11" spans="1:13" ht="15.75" x14ac:dyDescent="0.25">
      <c r="A11" s="39"/>
      <c r="B11" s="40"/>
      <c r="C11" s="36"/>
      <c r="D11" s="36"/>
      <c r="E11" s="36"/>
      <c r="F11" s="36"/>
      <c r="G11" s="36"/>
      <c r="H11" s="36"/>
      <c r="I11" s="36"/>
      <c r="J11" s="63"/>
      <c r="K11" s="63"/>
      <c r="L11" s="36"/>
      <c r="M11" s="38"/>
    </row>
  </sheetData>
  <mergeCells count="15">
    <mergeCell ref="H5:K5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G18" sqref="G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9.28515625" customWidth="1"/>
    <col min="7" max="7" width="22.5703125" customWidth="1"/>
  </cols>
  <sheetData>
    <row r="1" spans="1:7" ht="15.75" x14ac:dyDescent="0.25">
      <c r="A1" s="175" t="s">
        <v>40</v>
      </c>
      <c r="B1" s="175"/>
      <c r="C1" s="175"/>
      <c r="D1" s="175"/>
      <c r="E1" s="175"/>
      <c r="F1" s="175"/>
      <c r="G1" s="175"/>
    </row>
    <row r="2" spans="1:7" ht="15.75" x14ac:dyDescent="0.25">
      <c r="A2" s="176" t="s">
        <v>41</v>
      </c>
      <c r="B2" s="176"/>
      <c r="C2" s="176"/>
      <c r="D2" s="176"/>
      <c r="E2" s="176"/>
      <c r="F2" s="176"/>
      <c r="G2" s="176"/>
    </row>
    <row r="3" spans="1:7" ht="15.75" x14ac:dyDescent="0.25">
      <c r="A3" s="41"/>
      <c r="B3" s="41"/>
      <c r="C3" s="41"/>
      <c r="D3" s="41"/>
      <c r="E3" s="41"/>
      <c r="F3" s="41"/>
      <c r="G3" s="41"/>
    </row>
    <row r="4" spans="1:7" ht="63" x14ac:dyDescent="0.25">
      <c r="A4" s="50" t="s">
        <v>0</v>
      </c>
      <c r="B4" s="50" t="s">
        <v>76</v>
      </c>
      <c r="C4" s="50" t="s">
        <v>33</v>
      </c>
      <c r="D4" s="50" t="s">
        <v>42</v>
      </c>
      <c r="E4" s="50" t="s">
        <v>43</v>
      </c>
      <c r="F4" s="50" t="s">
        <v>44</v>
      </c>
      <c r="G4" s="50" t="s">
        <v>45</v>
      </c>
    </row>
    <row r="5" spans="1:7" x14ac:dyDescent="0.25">
      <c r="A5" s="42">
        <v>1</v>
      </c>
      <c r="B5" s="42">
        <v>2</v>
      </c>
      <c r="C5" s="42">
        <v>3</v>
      </c>
      <c r="D5" s="42">
        <v>4</v>
      </c>
      <c r="E5" s="42">
        <v>5</v>
      </c>
      <c r="F5" s="42">
        <v>6</v>
      </c>
      <c r="G5" s="42">
        <v>7</v>
      </c>
    </row>
    <row r="6" spans="1:7" ht="15.75" x14ac:dyDescent="0.25">
      <c r="A6" s="43"/>
      <c r="B6" s="44"/>
      <c r="C6" s="45"/>
      <c r="D6" s="45"/>
      <c r="E6" s="45"/>
      <c r="F6" s="45"/>
      <c r="G6" s="47"/>
    </row>
    <row r="7" spans="1:7" ht="15.75" x14ac:dyDescent="0.25">
      <c r="A7" s="43"/>
      <c r="B7" s="44"/>
      <c r="C7" s="45"/>
      <c r="D7" s="45"/>
      <c r="E7" s="45"/>
      <c r="F7" s="45"/>
      <c r="G7" s="47"/>
    </row>
    <row r="8" spans="1:7" ht="15.75" x14ac:dyDescent="0.25">
      <c r="A8" s="48"/>
      <c r="B8" s="49"/>
      <c r="C8" s="46"/>
      <c r="D8" s="46"/>
      <c r="E8" s="46"/>
      <c r="F8" s="46"/>
      <c r="G8" s="4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6" sqref="D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5" t="s">
        <v>28</v>
      </c>
      <c r="B1" s="175"/>
      <c r="C1" s="175"/>
      <c r="D1" s="175"/>
    </row>
    <row r="2" spans="1:4" ht="15.75" x14ac:dyDescent="0.25">
      <c r="A2" s="176" t="s">
        <v>46</v>
      </c>
      <c r="B2" s="176"/>
      <c r="C2" s="176"/>
      <c r="D2" s="176"/>
    </row>
    <row r="3" spans="1:4" ht="35.25" customHeight="1" x14ac:dyDescent="0.25">
      <c r="A3" s="184" t="s">
        <v>47</v>
      </c>
      <c r="B3" s="184"/>
      <c r="C3" s="184"/>
      <c r="D3" s="184"/>
    </row>
    <row r="4" spans="1:4" ht="15.75" x14ac:dyDescent="0.25">
      <c r="A4" s="176" t="s">
        <v>48</v>
      </c>
      <c r="B4" s="176"/>
      <c r="C4" s="176"/>
      <c r="D4" s="176"/>
    </row>
    <row r="5" spans="1:4" ht="15.75" x14ac:dyDescent="0.25">
      <c r="A5" s="51"/>
      <c r="B5" s="51"/>
      <c r="C5" s="51"/>
      <c r="D5" s="51"/>
    </row>
    <row r="6" spans="1:4" ht="111" customHeight="1" x14ac:dyDescent="0.25">
      <c r="A6" s="59" t="s">
        <v>0</v>
      </c>
      <c r="B6" s="59" t="s">
        <v>77</v>
      </c>
      <c r="C6" s="59" t="s">
        <v>49</v>
      </c>
      <c r="D6" s="59" t="s">
        <v>50</v>
      </c>
    </row>
    <row r="7" spans="1:4" x14ac:dyDescent="0.25">
      <c r="A7" s="52">
        <v>1</v>
      </c>
      <c r="B7" s="52">
        <v>2</v>
      </c>
      <c r="C7" s="52">
        <v>3</v>
      </c>
      <c r="D7" s="52">
        <v>4</v>
      </c>
    </row>
    <row r="8" spans="1:4" ht="15.75" x14ac:dyDescent="0.25">
      <c r="A8" s="53"/>
      <c r="B8" s="54"/>
      <c r="C8" s="55"/>
      <c r="D8" s="55"/>
    </row>
    <row r="9" spans="1:4" ht="15.75" x14ac:dyDescent="0.25">
      <c r="A9" s="53"/>
      <c r="B9" s="54"/>
      <c r="C9" s="55"/>
      <c r="D9" s="55"/>
    </row>
    <row r="10" spans="1:4" ht="15.75" x14ac:dyDescent="0.25">
      <c r="A10" s="57"/>
      <c r="B10" s="58"/>
      <c r="C10" s="56"/>
      <c r="D10" s="56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view="pageBreakPreview" zoomScale="60" zoomScaleNormal="100" workbookViewId="0">
      <selection activeCell="M13" sqref="M13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10" width="12.5703125" customWidth="1"/>
    <col min="11" max="11" width="12" customWidth="1"/>
  </cols>
  <sheetData>
    <row r="1" spans="1:11" ht="15.75" x14ac:dyDescent="0.25">
      <c r="A1" s="175" t="s">
        <v>51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5.75" x14ac:dyDescent="0.25">
      <c r="A2" s="176" t="s">
        <v>52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1" ht="22.5" customHeight="1" x14ac:dyDescent="0.25">
      <c r="A3" s="185" t="s">
        <v>53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</row>
    <row r="4" spans="1:11" ht="15.75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1" ht="15.75" x14ac:dyDescent="0.25">
      <c r="A5" s="178" t="s">
        <v>0</v>
      </c>
      <c r="B5" s="178" t="s">
        <v>54</v>
      </c>
      <c r="C5" s="178" t="s">
        <v>55</v>
      </c>
      <c r="D5" s="178" t="s">
        <v>56</v>
      </c>
      <c r="E5" s="178" t="s">
        <v>57</v>
      </c>
      <c r="F5" s="174" t="s">
        <v>58</v>
      </c>
      <c r="G5" s="174"/>
      <c r="H5" s="174"/>
      <c r="I5" s="174"/>
      <c r="J5" s="174"/>
      <c r="K5" s="174"/>
    </row>
    <row r="6" spans="1:11" ht="15.75" x14ac:dyDescent="0.25">
      <c r="A6" s="179"/>
      <c r="B6" s="179"/>
      <c r="C6" s="179"/>
      <c r="D6" s="179"/>
      <c r="E6" s="179"/>
      <c r="F6" s="174" t="s">
        <v>2</v>
      </c>
      <c r="G6" s="174" t="s">
        <v>3</v>
      </c>
      <c r="H6" s="174"/>
      <c r="I6" s="174"/>
      <c r="J6" s="174"/>
      <c r="K6" s="174"/>
    </row>
    <row r="7" spans="1:11" ht="31.5" x14ac:dyDescent="0.25">
      <c r="A7" s="180"/>
      <c r="B7" s="180"/>
      <c r="C7" s="180"/>
      <c r="D7" s="180"/>
      <c r="E7" s="180"/>
      <c r="F7" s="174"/>
      <c r="G7" s="61" t="s">
        <v>59</v>
      </c>
      <c r="H7" s="61" t="s">
        <v>59</v>
      </c>
      <c r="I7" s="61" t="s">
        <v>59</v>
      </c>
      <c r="J7" s="109" t="s">
        <v>59</v>
      </c>
      <c r="K7" s="61" t="s">
        <v>60</v>
      </c>
    </row>
    <row r="8" spans="1:11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</row>
    <row r="9" spans="1:11" ht="15.75" x14ac:dyDescent="0.25">
      <c r="A9" s="65"/>
      <c r="B9" s="66"/>
      <c r="C9" s="63"/>
      <c r="D9" s="63"/>
      <c r="E9" s="64"/>
      <c r="F9" s="63"/>
      <c r="G9" s="63"/>
      <c r="H9" s="64"/>
      <c r="I9" s="64"/>
      <c r="J9" s="64"/>
      <c r="K9" s="64"/>
    </row>
    <row r="10" spans="1:11" ht="15.75" x14ac:dyDescent="0.25">
      <c r="A10" s="65"/>
      <c r="B10" s="66"/>
      <c r="C10" s="63"/>
      <c r="D10" s="63"/>
      <c r="E10" s="63"/>
      <c r="F10" s="63"/>
      <c r="G10" s="63"/>
      <c r="H10" s="63"/>
      <c r="I10" s="63"/>
      <c r="J10" s="63"/>
      <c r="K10" s="63"/>
    </row>
    <row r="11" spans="1:11" ht="15.75" x14ac:dyDescent="0.25">
      <c r="A11" s="65"/>
      <c r="B11" s="66"/>
      <c r="C11" s="63"/>
      <c r="D11" s="63"/>
      <c r="E11" s="63"/>
      <c r="F11" s="63"/>
      <c r="G11" s="63"/>
      <c r="H11" s="63"/>
      <c r="I11" s="63"/>
      <c r="J11" s="63"/>
      <c r="K11" s="63"/>
    </row>
  </sheetData>
  <mergeCells count="11"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view="pageBreakPreview" zoomScale="80" zoomScaleNormal="80" zoomScaleSheetLayoutView="80" workbookViewId="0">
      <selection activeCell="I15" sqref="I15"/>
    </sheetView>
  </sheetViews>
  <sheetFormatPr defaultRowHeight="15" x14ac:dyDescent="0.25"/>
  <cols>
    <col min="1" max="1" width="10.5703125" customWidth="1"/>
    <col min="2" max="2" width="30.140625" customWidth="1"/>
    <col min="3" max="3" width="17.42578125" customWidth="1"/>
    <col min="4" max="4" width="9.5703125" customWidth="1"/>
    <col min="10" max="10" width="30.140625" customWidth="1"/>
  </cols>
  <sheetData>
    <row r="1" spans="1:10" x14ac:dyDescent="0.25">
      <c r="A1" s="67"/>
      <c r="B1" s="67"/>
      <c r="C1" s="67"/>
      <c r="D1" s="67"/>
      <c r="E1" s="67"/>
      <c r="F1" s="67"/>
      <c r="G1" s="67"/>
      <c r="H1" s="67"/>
      <c r="I1" s="67"/>
      <c r="J1" s="74" t="s">
        <v>61</v>
      </c>
    </row>
    <row r="2" spans="1:10" x14ac:dyDescent="0.25">
      <c r="A2" s="187" t="s">
        <v>62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0" x14ac:dyDescent="0.25">
      <c r="A3" s="187"/>
      <c r="B3" s="187"/>
      <c r="C3" s="187"/>
      <c r="D3" s="187"/>
      <c r="E3" s="187"/>
      <c r="F3" s="187"/>
      <c r="G3" s="187"/>
      <c r="H3" s="187"/>
      <c r="I3" s="187"/>
      <c r="J3" s="187"/>
    </row>
    <row r="4" spans="1:10" x14ac:dyDescent="0.25">
      <c r="A4" s="67"/>
      <c r="B4" s="73"/>
      <c r="C4" s="67"/>
      <c r="D4" s="67"/>
      <c r="E4" s="67"/>
      <c r="F4" s="67"/>
      <c r="G4" s="67"/>
      <c r="H4" s="67"/>
      <c r="I4" s="67"/>
      <c r="J4" s="67"/>
    </row>
    <row r="5" spans="1:10" x14ac:dyDescent="0.25">
      <c r="A5" s="186" t="s">
        <v>63</v>
      </c>
      <c r="B5" s="186" t="s">
        <v>68</v>
      </c>
      <c r="C5" s="186" t="s">
        <v>64</v>
      </c>
      <c r="D5" s="186"/>
      <c r="E5" s="186"/>
      <c r="F5" s="186"/>
      <c r="G5" s="186"/>
      <c r="H5" s="186"/>
      <c r="I5" s="186"/>
      <c r="J5" s="186" t="s">
        <v>65</v>
      </c>
    </row>
    <row r="6" spans="1:10" ht="103.5" customHeight="1" x14ac:dyDescent="0.25">
      <c r="A6" s="186"/>
      <c r="B6" s="186"/>
      <c r="C6" s="186"/>
      <c r="D6" s="69" t="s">
        <v>66</v>
      </c>
      <c r="E6" s="69" t="s">
        <v>67</v>
      </c>
      <c r="F6" s="85" t="s">
        <v>81</v>
      </c>
      <c r="G6" s="88" t="s">
        <v>90</v>
      </c>
      <c r="H6" s="108" t="s">
        <v>97</v>
      </c>
      <c r="I6" s="69" t="s">
        <v>98</v>
      </c>
      <c r="J6" s="186"/>
    </row>
    <row r="7" spans="1:10" x14ac:dyDescent="0.25">
      <c r="A7" s="69">
        <v>1</v>
      </c>
      <c r="B7" s="69">
        <v>2</v>
      </c>
      <c r="C7" s="69">
        <v>3</v>
      </c>
      <c r="D7" s="69">
        <v>4</v>
      </c>
      <c r="E7" s="70">
        <v>5</v>
      </c>
      <c r="F7" s="70">
        <v>6</v>
      </c>
      <c r="G7" s="70">
        <v>7</v>
      </c>
      <c r="H7" s="70">
        <v>8</v>
      </c>
      <c r="I7" s="69">
        <v>9</v>
      </c>
      <c r="J7" s="71">
        <v>10</v>
      </c>
    </row>
    <row r="8" spans="1:10" ht="90.75" customHeight="1" x14ac:dyDescent="0.25">
      <c r="A8" s="69">
        <v>1</v>
      </c>
      <c r="B8" s="68" t="s">
        <v>71</v>
      </c>
      <c r="C8" s="75">
        <v>30</v>
      </c>
      <c r="D8" s="76">
        <v>35.511200000000002</v>
      </c>
      <c r="E8" s="76">
        <v>40</v>
      </c>
      <c r="F8" s="76">
        <v>43.01</v>
      </c>
      <c r="G8" s="76">
        <v>45.25</v>
      </c>
      <c r="H8" s="76">
        <v>48.43</v>
      </c>
      <c r="I8" s="75" t="s">
        <v>99</v>
      </c>
      <c r="J8" s="75">
        <v>58</v>
      </c>
    </row>
    <row r="9" spans="1:10" ht="126" customHeight="1" x14ac:dyDescent="0.25">
      <c r="A9" s="69">
        <v>2</v>
      </c>
      <c r="B9" s="68" t="s">
        <v>72</v>
      </c>
      <c r="C9" s="72">
        <v>0.06</v>
      </c>
      <c r="D9" s="77">
        <v>6.4500000000000002E-2</v>
      </c>
      <c r="E9" s="77">
        <v>7.7299999999999994E-2</v>
      </c>
      <c r="F9" s="77">
        <v>5.1799999999999999E-2</v>
      </c>
      <c r="G9" s="77">
        <v>3.8600000000000002E-2</v>
      </c>
      <c r="H9" s="77">
        <v>2.8899999999999999E-2</v>
      </c>
      <c r="I9" s="89" t="s">
        <v>100</v>
      </c>
      <c r="J9" s="78" t="s">
        <v>91</v>
      </c>
    </row>
    <row r="10" spans="1:10" ht="17.25" customHeight="1" x14ac:dyDescent="0.25">
      <c r="A10" s="90"/>
      <c r="B10" s="91"/>
      <c r="C10" s="91"/>
      <c r="D10" s="91"/>
      <c r="E10" s="91"/>
      <c r="F10" s="91"/>
      <c r="G10" s="91"/>
      <c r="H10" s="91"/>
      <c r="I10" s="91"/>
      <c r="J10" s="92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2'!Область_печати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2025-04-29T13:01:41Z</dcterms:modified>
</cp:coreProperties>
</file>