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035" windowHeight="1062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2'!$A$7:$N$90</definedName>
    <definedName name="Print_Area" localSheetId="0">'Таблица 2'!$A$2:$K$90</definedName>
    <definedName name="Print_Area" localSheetId="1">'Таблица 3'!$A$1:$D$15</definedName>
    <definedName name="Print_Titles" localSheetId="0">'Таблица 2'!$4:$7</definedName>
  </definedNames>
  <calcPr calcId="152511"/>
</workbook>
</file>

<file path=xl/calcChain.xml><?xml version="1.0" encoding="utf-8"?>
<calcChain xmlns="http://schemas.openxmlformats.org/spreadsheetml/2006/main">
  <c r="G19" i="2" l="1"/>
  <c r="G13" i="2"/>
  <c r="H19" i="2" l="1"/>
  <c r="H13" i="2"/>
  <c r="G12" i="2"/>
  <c r="I90" i="2" l="1"/>
  <c r="I89" i="2"/>
  <c r="I88" i="2"/>
  <c r="I87" i="2"/>
  <c r="I85" i="2" s="1"/>
  <c r="I86" i="2"/>
  <c r="I84" i="2"/>
  <c r="I83" i="2"/>
  <c r="I82" i="2"/>
  <c r="I81" i="2"/>
  <c r="I80" i="2"/>
  <c r="I79" i="2" s="1"/>
  <c r="I66" i="2"/>
  <c r="I53" i="2"/>
  <c r="I45" i="2"/>
  <c r="I44" i="2"/>
  <c r="I43" i="2"/>
  <c r="I42" i="2"/>
  <c r="I41" i="2"/>
  <c r="I34" i="2"/>
  <c r="I32" i="2"/>
  <c r="I51" i="2" s="1"/>
  <c r="I31" i="2"/>
  <c r="I50" i="2" s="1"/>
  <c r="I63" i="2" s="1"/>
  <c r="I30" i="2"/>
  <c r="I29" i="2"/>
  <c r="I28" i="2"/>
  <c r="I21" i="2"/>
  <c r="I15" i="2"/>
  <c r="I9" i="2"/>
  <c r="H9" i="2"/>
  <c r="E10" i="2"/>
  <c r="G11" i="2"/>
  <c r="E11" i="2" s="1"/>
  <c r="F12" i="2"/>
  <c r="F9" i="2" s="1"/>
  <c r="E14" i="2"/>
  <c r="E16" i="2"/>
  <c r="E17" i="2"/>
  <c r="F18" i="2"/>
  <c r="E18" i="2" s="1"/>
  <c r="G18" i="2"/>
  <c r="G15" i="2"/>
  <c r="H15" i="2"/>
  <c r="E20" i="2"/>
  <c r="H21" i="2"/>
  <c r="F22" i="2"/>
  <c r="F21" i="2" s="1"/>
  <c r="G22" i="2"/>
  <c r="G21" i="2" s="1"/>
  <c r="F23" i="2"/>
  <c r="F29" i="2" s="1"/>
  <c r="G23" i="2"/>
  <c r="G29" i="2" s="1"/>
  <c r="E24" i="2"/>
  <c r="E25" i="2"/>
  <c r="E26" i="2"/>
  <c r="F28" i="2"/>
  <c r="H28" i="2"/>
  <c r="H29" i="2"/>
  <c r="G30" i="2"/>
  <c r="G49" i="2" s="1"/>
  <c r="H30" i="2"/>
  <c r="F31" i="2"/>
  <c r="H31" i="2"/>
  <c r="F32" i="2"/>
  <c r="G32" i="2"/>
  <c r="H32" i="2"/>
  <c r="H34" i="2"/>
  <c r="E35" i="2"/>
  <c r="E36" i="2"/>
  <c r="E37" i="2"/>
  <c r="F38" i="2"/>
  <c r="F83" i="2" s="1"/>
  <c r="G38" i="2"/>
  <c r="G34" i="2" s="1"/>
  <c r="E39" i="2"/>
  <c r="F41" i="2"/>
  <c r="G41" i="2"/>
  <c r="H41" i="2"/>
  <c r="F42" i="2"/>
  <c r="G42" i="2"/>
  <c r="H42" i="2"/>
  <c r="F43" i="2"/>
  <c r="G43" i="2"/>
  <c r="H43" i="2"/>
  <c r="F44" i="2"/>
  <c r="G44" i="2"/>
  <c r="H44" i="2"/>
  <c r="F45" i="2"/>
  <c r="G45" i="2"/>
  <c r="H45" i="2"/>
  <c r="F53" i="2"/>
  <c r="G53" i="2"/>
  <c r="H53" i="2"/>
  <c r="E54" i="2"/>
  <c r="E55" i="2"/>
  <c r="E56" i="2"/>
  <c r="E57" i="2"/>
  <c r="E58" i="2"/>
  <c r="F66" i="2"/>
  <c r="G66" i="2"/>
  <c r="H66" i="2"/>
  <c r="E67" i="2"/>
  <c r="E68" i="2"/>
  <c r="E69" i="2"/>
  <c r="E70" i="2"/>
  <c r="E71" i="2"/>
  <c r="H80" i="2"/>
  <c r="H81" i="2"/>
  <c r="G82" i="2"/>
  <c r="H82" i="2"/>
  <c r="H83" i="2"/>
  <c r="F84" i="2"/>
  <c r="G84" i="2"/>
  <c r="H84" i="2"/>
  <c r="F86" i="2"/>
  <c r="G86" i="2"/>
  <c r="H86" i="2"/>
  <c r="F87" i="2"/>
  <c r="G87" i="2"/>
  <c r="H87" i="2"/>
  <c r="F88" i="2"/>
  <c r="G88" i="2"/>
  <c r="H88" i="2"/>
  <c r="F89" i="2"/>
  <c r="G89" i="2"/>
  <c r="H89" i="2"/>
  <c r="F90" i="2"/>
  <c r="G90" i="2"/>
  <c r="H90" i="2"/>
  <c r="K9" i="2"/>
  <c r="K15" i="2"/>
  <c r="E19" i="2"/>
  <c r="K21" i="2"/>
  <c r="K28" i="2"/>
  <c r="K29" i="2"/>
  <c r="K30" i="2"/>
  <c r="K32" i="2"/>
  <c r="K34" i="2"/>
  <c r="K41" i="2"/>
  <c r="K42" i="2"/>
  <c r="K43" i="2"/>
  <c r="K49" i="2" s="1"/>
  <c r="K75" i="2" s="1"/>
  <c r="K45" i="2"/>
  <c r="K53" i="2"/>
  <c r="K66" i="2"/>
  <c r="K80" i="2"/>
  <c r="K81" i="2"/>
  <c r="K82" i="2"/>
  <c r="K84" i="2"/>
  <c r="K86" i="2"/>
  <c r="K87" i="2"/>
  <c r="K88" i="2"/>
  <c r="K90" i="2"/>
  <c r="G62" i="2" l="1"/>
  <c r="G75" i="2"/>
  <c r="F15" i="2"/>
  <c r="E90" i="2"/>
  <c r="G80" i="2"/>
  <c r="G51" i="2"/>
  <c r="H49" i="2"/>
  <c r="H75" i="2" s="1"/>
  <c r="H47" i="2"/>
  <c r="E12" i="2"/>
  <c r="E22" i="2"/>
  <c r="I49" i="2"/>
  <c r="I62" i="2" s="1"/>
  <c r="F85" i="2"/>
  <c r="E38" i="2"/>
  <c r="K47" i="2"/>
  <c r="K60" i="2" s="1"/>
  <c r="G83" i="2"/>
  <c r="G81" i="2"/>
  <c r="F34" i="2"/>
  <c r="F30" i="2"/>
  <c r="E13" i="2"/>
  <c r="K31" i="2"/>
  <c r="K27" i="2" s="1"/>
  <c r="H50" i="2"/>
  <c r="H63" i="2" s="1"/>
  <c r="H85" i="2"/>
  <c r="H79" i="2"/>
  <c r="I48" i="2"/>
  <c r="I74" i="2" s="1"/>
  <c r="I27" i="2"/>
  <c r="G64" i="2"/>
  <c r="G77" i="2"/>
  <c r="I61" i="2"/>
  <c r="I77" i="2"/>
  <c r="I64" i="2"/>
  <c r="K48" i="2"/>
  <c r="H40" i="2"/>
  <c r="H51" i="2"/>
  <c r="H64" i="2" s="1"/>
  <c r="H48" i="2"/>
  <c r="H74" i="2" s="1"/>
  <c r="I47" i="2"/>
  <c r="E45" i="2"/>
  <c r="G40" i="2"/>
  <c r="I40" i="2"/>
  <c r="I76" i="2"/>
  <c r="E34" i="2"/>
  <c r="K51" i="2"/>
  <c r="F40" i="2"/>
  <c r="G48" i="2"/>
  <c r="G61" i="2" s="1"/>
  <c r="F48" i="2"/>
  <c r="H73" i="2"/>
  <c r="H60" i="2"/>
  <c r="K74" i="2"/>
  <c r="K61" i="2"/>
  <c r="K64" i="2"/>
  <c r="K77" i="2"/>
  <c r="E28" i="2"/>
  <c r="G85" i="2"/>
  <c r="H27" i="2"/>
  <c r="K89" i="2"/>
  <c r="K62" i="2"/>
  <c r="K44" i="2"/>
  <c r="K40" i="2"/>
  <c r="F82" i="2"/>
  <c r="F81" i="2"/>
  <c r="F80" i="2"/>
  <c r="G31" i="2"/>
  <c r="G50" i="2" s="1"/>
  <c r="G28" i="2"/>
  <c r="E23" i="2"/>
  <c r="G9" i="2"/>
  <c r="F27" i="2"/>
  <c r="K83" i="2"/>
  <c r="F51" i="2"/>
  <c r="F50" i="2"/>
  <c r="F49" i="2"/>
  <c r="F47" i="2"/>
  <c r="J30" i="2"/>
  <c r="E30" i="2" s="1"/>
  <c r="J81" i="2"/>
  <c r="J82" i="2"/>
  <c r="J90" i="2"/>
  <c r="J89" i="2"/>
  <c r="J87" i="2"/>
  <c r="E87" i="2" s="1"/>
  <c r="J86" i="2"/>
  <c r="E86" i="2" s="1"/>
  <c r="J84" i="2"/>
  <c r="E84" i="2" s="1"/>
  <c r="J83" i="2"/>
  <c r="J80" i="2"/>
  <c r="J66" i="2"/>
  <c r="E66" i="2" s="1"/>
  <c r="J53" i="2"/>
  <c r="E53" i="2" s="1"/>
  <c r="J45" i="2"/>
  <c r="J44" i="2"/>
  <c r="J43" i="2"/>
  <c r="E43" i="2" s="1"/>
  <c r="J42" i="2"/>
  <c r="E42" i="2" s="1"/>
  <c r="J41" i="2"/>
  <c r="E41" i="2" s="1"/>
  <c r="J34" i="2"/>
  <c r="J32" i="2"/>
  <c r="E32" i="2" s="1"/>
  <c r="J31" i="2"/>
  <c r="J28" i="2"/>
  <c r="J47" i="2" s="1"/>
  <c r="J21" i="2"/>
  <c r="E21" i="2" s="1"/>
  <c r="J9" i="2"/>
  <c r="H62" i="2" l="1"/>
  <c r="H76" i="2"/>
  <c r="H72" i="2" s="1"/>
  <c r="I75" i="2"/>
  <c r="G74" i="2"/>
  <c r="K73" i="2"/>
  <c r="G79" i="2"/>
  <c r="E82" i="2"/>
  <c r="E89" i="2"/>
  <c r="K85" i="2"/>
  <c r="E83" i="2"/>
  <c r="K79" i="2"/>
  <c r="H77" i="2"/>
  <c r="E81" i="2"/>
  <c r="H61" i="2"/>
  <c r="E44" i="2"/>
  <c r="I73" i="2"/>
  <c r="I72" i="2" s="1"/>
  <c r="I60" i="2"/>
  <c r="I59" i="2" s="1"/>
  <c r="I46" i="2"/>
  <c r="E9" i="2"/>
  <c r="E31" i="2"/>
  <c r="H46" i="2"/>
  <c r="F46" i="2"/>
  <c r="F60" i="2"/>
  <c r="F73" i="2"/>
  <c r="H59" i="2"/>
  <c r="F63" i="2"/>
  <c r="F76" i="2"/>
  <c r="E80" i="2"/>
  <c r="F79" i="2"/>
  <c r="F64" i="2"/>
  <c r="F77" i="2"/>
  <c r="E51" i="2"/>
  <c r="F61" i="2"/>
  <c r="F74" i="2"/>
  <c r="G47" i="2"/>
  <c r="E47" i="2" s="1"/>
  <c r="G27" i="2"/>
  <c r="F62" i="2"/>
  <c r="F75" i="2"/>
  <c r="G76" i="2"/>
  <c r="G63" i="2"/>
  <c r="K50" i="2"/>
  <c r="J49" i="2"/>
  <c r="J62" i="2" s="1"/>
  <c r="J15" i="2"/>
  <c r="E15" i="2" s="1"/>
  <c r="J51" i="2"/>
  <c r="J64" i="2" s="1"/>
  <c r="J40" i="2"/>
  <c r="E40" i="2" s="1"/>
  <c r="J88" i="2"/>
  <c r="J29" i="2"/>
  <c r="J79" i="2"/>
  <c r="J77" i="2"/>
  <c r="J73" i="2"/>
  <c r="J60" i="2"/>
  <c r="J50" i="2"/>
  <c r="J85" i="2" l="1"/>
  <c r="E85" i="2" s="1"/>
  <c r="E88" i="2"/>
  <c r="J75" i="2"/>
  <c r="E49" i="2"/>
  <c r="E79" i="2"/>
  <c r="J48" i="2"/>
  <c r="E29" i="2"/>
  <c r="E62" i="2"/>
  <c r="E64" i="2"/>
  <c r="E75" i="2"/>
  <c r="E77" i="2"/>
  <c r="F72" i="2"/>
  <c r="K63" i="2"/>
  <c r="K59" i="2" s="1"/>
  <c r="K76" i="2"/>
  <c r="K72" i="2" s="1"/>
  <c r="K46" i="2"/>
  <c r="E50" i="2"/>
  <c r="F59" i="2"/>
  <c r="G46" i="2"/>
  <c r="G73" i="2"/>
  <c r="G72" i="2" s="1"/>
  <c r="G60" i="2"/>
  <c r="G59" i="2" s="1"/>
  <c r="J74" i="2"/>
  <c r="E74" i="2" s="1"/>
  <c r="J46" i="2"/>
  <c r="J27" i="2"/>
  <c r="E27" i="2" s="1"/>
  <c r="J63" i="2"/>
  <c r="J76" i="2"/>
  <c r="J72" i="2" s="1"/>
  <c r="E46" i="2" l="1"/>
  <c r="J61" i="2"/>
  <c r="E61" i="2" s="1"/>
  <c r="E48" i="2"/>
  <c r="E72" i="2"/>
  <c r="E60" i="2"/>
  <c r="E76" i="2"/>
  <c r="E63" i="2"/>
  <c r="E73" i="2"/>
  <c r="J59" i="2" l="1"/>
  <c r="E59" i="2" s="1"/>
</calcChain>
</file>

<file path=xl/sharedStrings.xml><?xml version="1.0" encoding="utf-8"?>
<sst xmlns="http://schemas.openxmlformats.org/spreadsheetml/2006/main" count="195" uniqueCount="110">
  <si>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</si>
  <si>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</si>
  <si>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</si>
  <si>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</si>
  <si>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</si>
  <si>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</si>
  <si>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</si>
  <si>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</si>
  <si>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</si>
  <si>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</si>
  <si>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</si>
  <si>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</si>
  <si>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</si>
  <si>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</si>
  <si>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</si>
  <si>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</si>
  <si>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</si>
  <si>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</si>
  <si>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</si>
  <si>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</si>
  <si>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</si>
  <si>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</si>
  <si>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</si>
  <si>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</si>
  <si>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</si>
  <si>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</si>
  <si>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</si>
  <si>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</si>
  <si>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</si>
  <si>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</si>
  <si>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</si>
  <si>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</si>
  <si>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</si>
  <si>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</si>
  <si>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</si>
  <si>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</si>
  <si>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</si>
  <si>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</si>
  <si>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</si>
  <si>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</si>
  <si>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</si>
  <si>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</si>
  <si>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</si>
  <si>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</si>
  <si>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</si>
  <si>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</si>
  <si>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</si>
  <si>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</si>
  <si>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</si>
  <si>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</si>
  <si>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</si>
  <si>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</si>
  <si>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</si>
  <si>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</si>
  <si>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</si>
  <si>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</si>
  <si>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</si>
  <si>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</si>
  <si>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</si>
  <si>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</si>
  <si>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</si>
  <si>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</si>
  <si>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</si>
  <si>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</si>
  <si>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</si>
  <si>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</si>
  <si>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</si>
  <si>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</si>
  <si>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</si>
  <si>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</si>
  <si>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</si>
  <si>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</si>
  <si>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</si>
  <si>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</si>
  <si>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</si>
  <si>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</si>
  <si>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</si>
  <si>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</si>
  <si>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</si>
  <si>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</si>
  <si>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</si>
  <si>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</si>
  <si>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</si>
  <si>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</si>
  <si>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</si>
  <si>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</si>
  <si>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</si>
  <si>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</si>
  <si>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</si>
  <si>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</si>
  <si>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</si>
  <si>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</si>
  <si>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</si>
  <si>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</si>
  <si>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>Наименование показателя</t>
  </si>
  <si>
    <t>бюджет поселения</t>
  </si>
  <si>
    <t>Таблица 2</t>
  </si>
  <si>
    <t>2025 год</t>
  </si>
  <si>
    <t>2025 г.</t>
  </si>
  <si>
    <t>2026 год</t>
  </si>
  <si>
    <t>2026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</si>
  <si>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</si>
  <si>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</si>
  <si>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</si>
  <si>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1)
</t>
  </si>
  <si>
    <t>2028-2030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</si>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</sst>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9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5" borderId="7" xfId="0" applyNumberFormat="1" applyFont="1" applyFill="1" applyBorder="1" applyAlignment="1">
      <alignment horizontal="left" vertical="center" wrapText="1"/>
    </xf>
    <xf numFmtId="166" fontId="5" fillId="5" borderId="14" xfId="0" applyNumberFormat="1" applyFont="1" applyFill="1" applyBorder="1" applyAlignment="1">
      <alignment horizontal="left" vertical="center" wrapText="1"/>
    </xf>
    <xf numFmtId="166" fontId="5" fillId="5" borderId="8" xfId="0" applyNumberFormat="1" applyFont="1" applyFill="1" applyBorder="1" applyAlignment="1">
      <alignment horizontal="left" vertical="center" wrapText="1"/>
    </xf>
    <xf numFmtId="166" fontId="5" fillId="5" borderId="10" xfId="0" applyNumberFormat="1" applyFont="1" applyFill="1" applyBorder="1" applyAlignment="1">
      <alignment horizontal="left" vertical="center" wrapText="1"/>
    </xf>
    <xf numFmtId="166" fontId="5" fillId="5" borderId="0" xfId="0" applyNumberFormat="1" applyFont="1" applyFill="1" applyBorder="1" applyAlignment="1">
      <alignment horizontal="left" vertical="center" wrapText="1"/>
    </xf>
    <xf numFmtId="166" fontId="5" fillId="5" borderId="11" xfId="0" applyNumberFormat="1" applyFont="1" applyFill="1" applyBorder="1" applyAlignment="1">
      <alignment horizontal="left" vertical="center" wrapText="1"/>
    </xf>
    <xf numFmtId="166" fontId="5" fillId="5" borderId="12" xfId="0" applyNumberFormat="1" applyFont="1" applyFill="1" applyBorder="1" applyAlignment="1">
      <alignment horizontal="left" vertical="center" wrapText="1"/>
    </xf>
    <xf numFmtId="166" fontId="5" fillId="5" borderId="15" xfId="0" applyNumberFormat="1" applyFont="1" applyFill="1" applyBorder="1" applyAlignment="1">
      <alignment horizontal="left" vertical="center" wrapText="1"/>
    </xf>
    <xf numFmtId="166" fontId="5" fillId="5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view="pageBreakPreview" topLeftCell="E1" zoomScale="77" zoomScaleNormal="70" zoomScaleSheetLayoutView="77" workbookViewId="0">
      <pane ySplit="7" topLeftCell="A8" activePane="bottomLeft" state="frozen"/>
      <selection pane="bottomLeft" activeCell="G12" sqref="G12:K14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1" x14ac:dyDescent="0.25">
      <c r="H1" s="88"/>
      <c r="I1" s="88"/>
      <c r="J1" s="88"/>
      <c r="K1" s="88" t="s">
        <v>96</v>
      </c>
    </row>
    <row r="2" spans="1:11" x14ac:dyDescent="0.25">
      <c r="A2" s="102" t="s">
        <v>25</v>
      </c>
      <c r="B2" s="102"/>
      <c r="C2" s="102"/>
      <c r="D2" s="102"/>
      <c r="E2" s="102"/>
      <c r="F2" s="10"/>
      <c r="G2" s="10"/>
      <c r="H2" s="10"/>
      <c r="I2" s="10"/>
      <c r="J2" s="10"/>
      <c r="K2" s="10"/>
    </row>
    <row r="3" spans="1:11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  <c r="K3" s="10"/>
    </row>
    <row r="4" spans="1:11" ht="15" customHeight="1" x14ac:dyDescent="0.25">
      <c r="A4" s="152" t="s">
        <v>23</v>
      </c>
      <c r="B4" s="152" t="s">
        <v>24</v>
      </c>
      <c r="C4" s="152" t="s">
        <v>1</v>
      </c>
      <c r="D4" s="152" t="s">
        <v>7</v>
      </c>
      <c r="E4" s="103" t="s">
        <v>8</v>
      </c>
      <c r="F4" s="104"/>
      <c r="G4" s="104"/>
      <c r="H4" s="104"/>
      <c r="I4" s="104"/>
      <c r="J4" s="104"/>
      <c r="K4" s="104"/>
    </row>
    <row r="5" spans="1:11" x14ac:dyDescent="0.25">
      <c r="A5" s="153"/>
      <c r="B5" s="155"/>
      <c r="C5" s="153"/>
      <c r="D5" s="153"/>
      <c r="E5" s="116" t="s">
        <v>2</v>
      </c>
      <c r="F5" s="31"/>
      <c r="G5" s="31"/>
      <c r="H5" s="31"/>
      <c r="I5" s="31"/>
      <c r="J5" s="31"/>
      <c r="K5" s="31"/>
    </row>
    <row r="6" spans="1:11" ht="82.5" customHeight="1" x14ac:dyDescent="0.25">
      <c r="A6" s="154"/>
      <c r="B6" s="156"/>
      <c r="C6" s="154"/>
      <c r="D6" s="154"/>
      <c r="E6" s="116"/>
      <c r="F6" s="32">
        <v>2023</v>
      </c>
      <c r="G6" s="97">
        <v>2024</v>
      </c>
      <c r="H6" s="94">
        <v>2025</v>
      </c>
      <c r="I6" s="98">
        <v>2026</v>
      </c>
      <c r="J6" s="89">
        <v>2027</v>
      </c>
      <c r="K6" s="32" t="s">
        <v>105</v>
      </c>
    </row>
    <row r="7" spans="1:11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</row>
    <row r="8" spans="1:11" s="5" customFormat="1" ht="41.25" customHeight="1" x14ac:dyDescent="0.25">
      <c r="A8" s="105" t="s">
        <v>16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</row>
    <row r="9" spans="1:11" x14ac:dyDescent="0.25">
      <c r="A9" s="113" t="s">
        <v>13</v>
      </c>
      <c r="B9" s="110" t="s">
        <v>104</v>
      </c>
      <c r="C9" s="158" t="s">
        <v>19</v>
      </c>
      <c r="D9" s="16" t="s">
        <v>2</v>
      </c>
      <c r="E9" s="17">
        <f t="shared" ref="E9:E32" si="0">SUM(F9:K9)</f>
        <v>452813.13439999998</v>
      </c>
      <c r="F9" s="17">
        <f t="shared" ref="F9:K9" si="1">SUM(F10:F14)</f>
        <v>72151.580360000007</v>
      </c>
      <c r="G9" s="17">
        <f>SUM(G10:G14)</f>
        <v>75243.743829999992</v>
      </c>
      <c r="H9" s="17">
        <f t="shared" ref="H9:J9" si="2">SUM(H10:H14)</f>
        <v>53452.224479999997</v>
      </c>
      <c r="I9" s="17">
        <f t="shared" ref="I9" si="3">SUM(I10:I14)</f>
        <v>64113.138489999998</v>
      </c>
      <c r="J9" s="17">
        <f t="shared" si="2"/>
        <v>64213.138489999998</v>
      </c>
      <c r="K9" s="17">
        <f t="shared" si="1"/>
        <v>123639.30875</v>
      </c>
    </row>
    <row r="10" spans="1:11" ht="21" customHeight="1" x14ac:dyDescent="0.25">
      <c r="A10" s="114"/>
      <c r="B10" s="111"/>
      <c r="C10" s="158"/>
      <c r="D10" s="18" t="s">
        <v>18</v>
      </c>
      <c r="E10" s="19">
        <f t="shared" si="0"/>
        <v>0</v>
      </c>
      <c r="F10" s="20">
        <v>0</v>
      </c>
      <c r="G10" s="19">
        <v>0</v>
      </c>
      <c r="H10" s="20">
        <v>0</v>
      </c>
      <c r="I10" s="20">
        <v>0</v>
      </c>
      <c r="J10" s="20">
        <v>0</v>
      </c>
      <c r="K10" s="20">
        <v>0</v>
      </c>
    </row>
    <row r="11" spans="1:11" ht="21" customHeight="1" x14ac:dyDescent="0.25">
      <c r="A11" s="114"/>
      <c r="B11" s="111"/>
      <c r="C11" s="158"/>
      <c r="D11" s="18" t="s">
        <v>9</v>
      </c>
      <c r="E11" s="19">
        <f t="shared" si="0"/>
        <v>300</v>
      </c>
      <c r="F11" s="20"/>
      <c r="G11" s="19">
        <f>300</f>
        <v>300</v>
      </c>
      <c r="H11" s="20">
        <v>0</v>
      </c>
      <c r="I11" s="20">
        <v>0</v>
      </c>
      <c r="J11" s="20">
        <v>0</v>
      </c>
      <c r="K11" s="20">
        <v>0</v>
      </c>
    </row>
    <row r="12" spans="1:11" ht="21" customHeight="1" x14ac:dyDescent="0.25">
      <c r="A12" s="114"/>
      <c r="B12" s="111"/>
      <c r="C12" s="158"/>
      <c r="D12" s="18" t="s">
        <v>14</v>
      </c>
      <c r="E12" s="19">
        <f t="shared" si="0"/>
        <v>3972.2590799999998</v>
      </c>
      <c r="F12" s="20">
        <f>106+32.012+1474+445.988+722.2632-2.06412</f>
        <v>2778.1990799999999</v>
      </c>
      <c r="G12" s="19">
        <f>4242.211+504-4242.211</f>
        <v>504</v>
      </c>
      <c r="H12" s="19">
        <v>690.06</v>
      </c>
      <c r="I12" s="19"/>
      <c r="J12" s="19"/>
      <c r="K12" s="19">
        <v>0</v>
      </c>
    </row>
    <row r="13" spans="1:11" ht="41.25" customHeight="1" x14ac:dyDescent="0.25">
      <c r="A13" s="114"/>
      <c r="B13" s="111"/>
      <c r="C13" s="158"/>
      <c r="D13" s="18" t="s">
        <v>95</v>
      </c>
      <c r="E13" s="19">
        <f t="shared" si="0"/>
        <v>446232.87531999999</v>
      </c>
      <c r="F13" s="20">
        <v>69373.381280000001</v>
      </c>
      <c r="G13" s="19">
        <f>57707.251+96.0723+800+225.137-7000-131.25832-300.81517-179.70368-171+1162.2+14696+532.50997+4.75392-360-20.64451-3-314.98383+3355.99768+255.26358-233.9238-258.8519+188.3519+13890.3857+11399.86035-583.24088-940.16331+388.572+3853.639-4506.24969-35.16687+1132.68844-3209.68109-301.785-800-15898.47096</f>
        <v>74439.743829999992</v>
      </c>
      <c r="H13" s="19">
        <f>50454.16448</f>
        <v>50454.164479999999</v>
      </c>
      <c r="I13" s="19">
        <v>64113.138489999998</v>
      </c>
      <c r="J13" s="19">
        <v>64213.138489999998</v>
      </c>
      <c r="K13" s="19">
        <v>123639.30875</v>
      </c>
    </row>
    <row r="14" spans="1:11" ht="26.25" customHeight="1" x14ac:dyDescent="0.25">
      <c r="A14" s="114"/>
      <c r="B14" s="111"/>
      <c r="C14" s="158"/>
      <c r="D14" s="18" t="s">
        <v>6</v>
      </c>
      <c r="E14" s="19">
        <f t="shared" si="0"/>
        <v>2308</v>
      </c>
      <c r="F14" s="20">
        <v>0</v>
      </c>
      <c r="G14" s="19">
        <v>0</v>
      </c>
      <c r="H14" s="19">
        <v>2308</v>
      </c>
      <c r="I14" s="19">
        <v>0</v>
      </c>
      <c r="J14" s="19">
        <v>0</v>
      </c>
      <c r="K14" s="19">
        <v>0</v>
      </c>
    </row>
    <row r="15" spans="1:11" ht="21" customHeight="1" x14ac:dyDescent="0.25">
      <c r="A15" s="114"/>
      <c r="B15" s="111"/>
      <c r="C15" s="158" t="s">
        <v>15</v>
      </c>
      <c r="D15" s="16" t="s">
        <v>2</v>
      </c>
      <c r="E15" s="17">
        <f t="shared" si="0"/>
        <v>534023.60449000006</v>
      </c>
      <c r="F15" s="17">
        <f t="shared" ref="F15:K15" si="4">SUM(F16:F20)</f>
        <v>58589.771849999997</v>
      </c>
      <c r="G15" s="17">
        <f t="shared" si="4"/>
        <v>70267.950639999995</v>
      </c>
      <c r="H15" s="17">
        <f t="shared" ref="H15:J15" si="5">SUM(H16:H20)</f>
        <v>59297.616850000006</v>
      </c>
      <c r="I15" s="17">
        <f t="shared" ref="I15" si="6">SUM(I16:I20)</f>
        <v>65740.454150000005</v>
      </c>
      <c r="J15" s="17">
        <f t="shared" si="5"/>
        <v>72349.342950000006</v>
      </c>
      <c r="K15" s="17">
        <f t="shared" si="4"/>
        <v>207778.46805</v>
      </c>
    </row>
    <row r="16" spans="1:11" ht="24" customHeight="1" x14ac:dyDescent="0.25">
      <c r="A16" s="114"/>
      <c r="B16" s="111"/>
      <c r="C16" s="158"/>
      <c r="D16" s="18" t="s">
        <v>18</v>
      </c>
      <c r="E16" s="19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ht="24" customHeight="1" x14ac:dyDescent="0.25">
      <c r="A17" s="114"/>
      <c r="B17" s="111"/>
      <c r="C17" s="158"/>
      <c r="D17" s="18" t="s">
        <v>9</v>
      </c>
      <c r="E17" s="19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ht="24" customHeight="1" x14ac:dyDescent="0.25">
      <c r="A18" s="114"/>
      <c r="B18" s="111"/>
      <c r="C18" s="158"/>
      <c r="D18" s="18" t="s">
        <v>14</v>
      </c>
      <c r="E18" s="19">
        <f t="shared" si="0"/>
        <v>5065.2289999999994</v>
      </c>
      <c r="F18" s="93">
        <f>1430+432</f>
        <v>1862</v>
      </c>
      <c r="G18" s="92">
        <f>1315.789</f>
        <v>1315.789</v>
      </c>
      <c r="H18" s="92">
        <v>1887.44</v>
      </c>
      <c r="I18" s="92"/>
      <c r="J18" s="92"/>
      <c r="K18" s="21">
        <v>0</v>
      </c>
    </row>
    <row r="19" spans="1:11" ht="41.25" customHeight="1" x14ac:dyDescent="0.25">
      <c r="A19" s="114"/>
      <c r="B19" s="111"/>
      <c r="C19" s="158"/>
      <c r="D19" s="18" t="s">
        <v>95</v>
      </c>
      <c r="E19" s="19">
        <f t="shared" si="0"/>
        <v>518646.92278999998</v>
      </c>
      <c r="F19" s="30">
        <v>56727.771849999997</v>
      </c>
      <c r="G19" s="101">
        <f>51880.08555+30.6-6823.07754+9608-215.94-4000-14.38337-51.989-4592.00093-250-0.89243+3800+6.962-160.63007-137.80028-50+575.6-228.27946+13496.90108+9.88+20.64451+2267.17394+2400-17.8-1.5-214.91638-43.5516-1800+244.02413+4229-600-3.04488-255.0314-155.87223</f>
        <v>68952.161639999991</v>
      </c>
      <c r="H19" s="101">
        <f>47098.72415</f>
        <v>47098.724150000002</v>
      </c>
      <c r="I19" s="101">
        <v>65740.454150000005</v>
      </c>
      <c r="J19" s="101">
        <v>72349.342950000006</v>
      </c>
      <c r="K19" s="101">
        <v>207778.46805</v>
      </c>
    </row>
    <row r="20" spans="1:11" ht="24" customHeight="1" x14ac:dyDescent="0.25">
      <c r="A20" s="115"/>
      <c r="B20" s="112"/>
      <c r="C20" s="158"/>
      <c r="D20" s="18" t="s">
        <v>6</v>
      </c>
      <c r="E20" s="19">
        <f t="shared" si="0"/>
        <v>10311.4527</v>
      </c>
      <c r="F20" s="20">
        <v>0</v>
      </c>
      <c r="G20" s="19">
        <v>0</v>
      </c>
      <c r="H20" s="19">
        <v>10311.4527</v>
      </c>
      <c r="I20" s="19">
        <v>0</v>
      </c>
      <c r="J20" s="19">
        <v>0</v>
      </c>
      <c r="K20" s="19">
        <v>0</v>
      </c>
    </row>
    <row r="21" spans="1:11" ht="24" customHeight="1" x14ac:dyDescent="0.25">
      <c r="A21" s="113" t="s">
        <v>12</v>
      </c>
      <c r="B21" s="110" t="s">
        <v>26</v>
      </c>
      <c r="C21" s="110" t="s">
        <v>19</v>
      </c>
      <c r="D21" s="16" t="s">
        <v>2</v>
      </c>
      <c r="E21" s="17">
        <f t="shared" si="0"/>
        <v>4230.7520000000004</v>
      </c>
      <c r="F21" s="17">
        <f t="shared" ref="F21:K21" si="7">SUM(F22:F26)</f>
        <v>850</v>
      </c>
      <c r="G21" s="21">
        <f t="shared" si="7"/>
        <v>864.75199999999995</v>
      </c>
      <c r="H21" s="21">
        <f t="shared" ref="H21:J21" si="8">SUM(H22:H26)</f>
        <v>822.40000000000009</v>
      </c>
      <c r="I21" s="21">
        <f t="shared" ref="I21" si="9">SUM(I22:I26)</f>
        <v>846.8</v>
      </c>
      <c r="J21" s="21">
        <f t="shared" si="8"/>
        <v>846.8</v>
      </c>
      <c r="K21" s="21">
        <f t="shared" si="7"/>
        <v>0</v>
      </c>
    </row>
    <row r="22" spans="1:11" ht="24" customHeight="1" x14ac:dyDescent="0.25">
      <c r="A22" s="114"/>
      <c r="B22" s="111"/>
      <c r="C22" s="111"/>
      <c r="D22" s="18" t="s">
        <v>18</v>
      </c>
      <c r="E22" s="19">
        <f t="shared" si="0"/>
        <v>3031.8629999999998</v>
      </c>
      <c r="F22" s="20">
        <f>573.3</f>
        <v>573.29999999999995</v>
      </c>
      <c r="G22" s="19">
        <f>593.263</f>
        <v>593.26300000000003</v>
      </c>
      <c r="H22" s="19">
        <v>598.1</v>
      </c>
      <c r="I22" s="19">
        <v>633.6</v>
      </c>
      <c r="J22" s="19">
        <v>633.6</v>
      </c>
      <c r="K22" s="19">
        <v>0</v>
      </c>
    </row>
    <row r="23" spans="1:11" ht="36" customHeight="1" x14ac:dyDescent="0.25">
      <c r="A23" s="114"/>
      <c r="B23" s="111"/>
      <c r="C23" s="111"/>
      <c r="D23" s="18" t="s">
        <v>9</v>
      </c>
      <c r="E23" s="19">
        <f t="shared" si="0"/>
        <v>1198.8890000000001</v>
      </c>
      <c r="F23" s="20">
        <f>163+113.7</f>
        <v>276.7</v>
      </c>
      <c r="G23" s="19">
        <f>271.489</f>
        <v>271.48899999999998</v>
      </c>
      <c r="H23" s="19">
        <v>224.3</v>
      </c>
      <c r="I23" s="19">
        <v>213.2</v>
      </c>
      <c r="J23" s="19">
        <v>213.2</v>
      </c>
      <c r="K23" s="19">
        <v>0</v>
      </c>
    </row>
    <row r="24" spans="1:11" ht="24" customHeight="1" x14ac:dyDescent="0.25">
      <c r="A24" s="114"/>
      <c r="B24" s="111"/>
      <c r="C24" s="111"/>
      <c r="D24" s="18" t="s">
        <v>14</v>
      </c>
      <c r="E24" s="19">
        <f t="shared" si="0"/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</row>
    <row r="25" spans="1:11" ht="39" customHeight="1" x14ac:dyDescent="0.25">
      <c r="A25" s="114"/>
      <c r="B25" s="111"/>
      <c r="C25" s="111"/>
      <c r="D25" s="18" t="s">
        <v>95</v>
      </c>
      <c r="E25" s="19">
        <f t="shared" si="0"/>
        <v>0</v>
      </c>
      <c r="F25" s="14"/>
      <c r="G25" s="14"/>
      <c r="H25" s="14"/>
      <c r="I25" s="14"/>
      <c r="J25" s="14"/>
      <c r="K25" s="14"/>
    </row>
    <row r="26" spans="1:11" ht="24" customHeight="1" x14ac:dyDescent="0.25">
      <c r="A26" s="114"/>
      <c r="B26" s="111"/>
      <c r="C26" s="112"/>
      <c r="D26" s="18" t="s">
        <v>6</v>
      </c>
      <c r="E26" s="19">
        <f t="shared" si="0"/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</row>
    <row r="27" spans="1:11" x14ac:dyDescent="0.25">
      <c r="A27" s="117" t="s">
        <v>10</v>
      </c>
      <c r="B27" s="118"/>
      <c r="C27" s="119"/>
      <c r="D27" s="16" t="s">
        <v>2</v>
      </c>
      <c r="E27" s="17">
        <f t="shared" si="0"/>
        <v>991067.4908899999</v>
      </c>
      <c r="F27" s="17">
        <f t="shared" ref="F27:K27" si="10">SUM(F28:F32)</f>
        <v>131591.35220999998</v>
      </c>
      <c r="G27" s="17">
        <f t="shared" si="10"/>
        <v>146376.44647</v>
      </c>
      <c r="H27" s="17">
        <f t="shared" ref="H27:J27" si="11">SUM(H28:H32)</f>
        <v>113572.24132999999</v>
      </c>
      <c r="I27" s="17">
        <f t="shared" ref="I27" si="12">SUM(I28:I32)</f>
        <v>130700.39264000001</v>
      </c>
      <c r="J27" s="17">
        <f t="shared" si="11"/>
        <v>137409.28143999999</v>
      </c>
      <c r="K27" s="17">
        <f t="shared" si="10"/>
        <v>331417.77679999999</v>
      </c>
    </row>
    <row r="28" spans="1:11" x14ac:dyDescent="0.25">
      <c r="A28" s="120"/>
      <c r="B28" s="121"/>
      <c r="C28" s="122"/>
      <c r="D28" s="22" t="s">
        <v>18</v>
      </c>
      <c r="E28" s="21">
        <f t="shared" si="0"/>
        <v>3031.8629999999998</v>
      </c>
      <c r="F28" s="21">
        <f t="shared" ref="F28" si="13">F16+F22</f>
        <v>573.29999999999995</v>
      </c>
      <c r="G28" s="21">
        <f t="shared" ref="G28:K28" si="14">G16+G22</f>
        <v>593.26300000000003</v>
      </c>
      <c r="H28" s="21">
        <f t="shared" ref="H28:J28" si="15">H16+H22</f>
        <v>598.1</v>
      </c>
      <c r="I28" s="21">
        <f t="shared" ref="I28" si="16">I16+I22</f>
        <v>633.6</v>
      </c>
      <c r="J28" s="21">
        <f t="shared" si="15"/>
        <v>633.6</v>
      </c>
      <c r="K28" s="21">
        <f t="shared" si="14"/>
        <v>0</v>
      </c>
    </row>
    <row r="29" spans="1:11" x14ac:dyDescent="0.25">
      <c r="A29" s="120"/>
      <c r="B29" s="121"/>
      <c r="C29" s="122"/>
      <c r="D29" s="22" t="s">
        <v>9</v>
      </c>
      <c r="E29" s="21">
        <f t="shared" si="0"/>
        <v>1498.8890000000001</v>
      </c>
      <c r="F29" s="21">
        <f>F11+F17+F23</f>
        <v>276.7</v>
      </c>
      <c r="G29" s="21">
        <f t="shared" ref="G29:K29" si="17">G11+G17+G23</f>
        <v>571.48900000000003</v>
      </c>
      <c r="H29" s="21">
        <f t="shared" ref="H29:J29" si="18">H11+H17+H23</f>
        <v>224.3</v>
      </c>
      <c r="I29" s="21">
        <f t="shared" ref="I29" si="19">I11+I17+I23</f>
        <v>213.2</v>
      </c>
      <c r="J29" s="21">
        <f t="shared" si="18"/>
        <v>213.2</v>
      </c>
      <c r="K29" s="21">
        <f t="shared" si="17"/>
        <v>0</v>
      </c>
    </row>
    <row r="30" spans="1:11" x14ac:dyDescent="0.25">
      <c r="A30" s="120"/>
      <c r="B30" s="121"/>
      <c r="C30" s="122"/>
      <c r="D30" s="22" t="s">
        <v>14</v>
      </c>
      <c r="E30" s="21">
        <f t="shared" si="0"/>
        <v>9037.4880799999992</v>
      </c>
      <c r="F30" s="21">
        <f t="shared" ref="F30:G30" si="20">F12+F18+F24</f>
        <v>4640.1990800000003</v>
      </c>
      <c r="G30" s="21">
        <f t="shared" si="20"/>
        <v>1819.789</v>
      </c>
      <c r="H30" s="21">
        <f t="shared" ref="H30:J30" si="21">H12+H18+H24</f>
        <v>2577.5</v>
      </c>
      <c r="I30" s="21">
        <f t="shared" ref="I30" si="22">I12+I18+I24</f>
        <v>0</v>
      </c>
      <c r="J30" s="21">
        <f t="shared" si="21"/>
        <v>0</v>
      </c>
      <c r="K30" s="21">
        <f>K12+K18+K24</f>
        <v>0</v>
      </c>
    </row>
    <row r="31" spans="1:11" x14ac:dyDescent="0.25">
      <c r="A31" s="120"/>
      <c r="B31" s="121"/>
      <c r="C31" s="122"/>
      <c r="D31" s="22" t="s">
        <v>95</v>
      </c>
      <c r="E31" s="21">
        <f t="shared" si="0"/>
        <v>964879.79810999997</v>
      </c>
      <c r="F31" s="21">
        <f t="shared" ref="F31:G31" si="23">F13+F19+F25</f>
        <v>126101.15312999999</v>
      </c>
      <c r="G31" s="21">
        <f t="shared" si="23"/>
        <v>143391.90547</v>
      </c>
      <c r="H31" s="21">
        <f t="shared" ref="H31:J31" si="24">H13+H19+H25</f>
        <v>97552.888630000001</v>
      </c>
      <c r="I31" s="21">
        <f t="shared" ref="I31" si="25">I13+I19+I25</f>
        <v>129853.59264</v>
      </c>
      <c r="J31" s="21">
        <f t="shared" si="24"/>
        <v>136562.48144</v>
      </c>
      <c r="K31" s="21">
        <f>K13+K19+K25</f>
        <v>331417.77679999999</v>
      </c>
    </row>
    <row r="32" spans="1:11" x14ac:dyDescent="0.25">
      <c r="A32" s="123"/>
      <c r="B32" s="124"/>
      <c r="C32" s="125"/>
      <c r="D32" s="22" t="s">
        <v>6</v>
      </c>
      <c r="E32" s="21">
        <f t="shared" si="0"/>
        <v>12619.4527</v>
      </c>
      <c r="F32" s="21">
        <f t="shared" ref="F32:K32" si="26">F14+F20+F26</f>
        <v>0</v>
      </c>
      <c r="G32" s="21">
        <f t="shared" si="26"/>
        <v>0</v>
      </c>
      <c r="H32" s="21">
        <f t="shared" ref="H32:J32" si="27">H14+H20+H26</f>
        <v>12619.4527</v>
      </c>
      <c r="I32" s="21">
        <f t="shared" ref="I32" si="28">I14+I20+I26</f>
        <v>0</v>
      </c>
      <c r="J32" s="21">
        <f t="shared" si="27"/>
        <v>0</v>
      </c>
      <c r="K32" s="21">
        <f t="shared" si="26"/>
        <v>0</v>
      </c>
    </row>
    <row r="33" spans="1:14" s="5" customFormat="1" ht="39" customHeight="1" x14ac:dyDescent="0.25">
      <c r="A33" s="107" t="s">
        <v>17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</row>
    <row r="34" spans="1:14" ht="21.75" customHeight="1" x14ac:dyDescent="0.25">
      <c r="A34" s="159" t="s">
        <v>13</v>
      </c>
      <c r="B34" s="158" t="s">
        <v>93</v>
      </c>
      <c r="C34" s="109" t="s">
        <v>20</v>
      </c>
      <c r="D34" s="23" t="s">
        <v>2</v>
      </c>
      <c r="E34" s="24">
        <f t="shared" ref="E34:E51" si="29">SUM(F34:K34)</f>
        <v>1313.7829999999999</v>
      </c>
      <c r="F34" s="24">
        <f t="shared" ref="F34:K34" si="30">SUM(F35:F39)</f>
        <v>92.334999999999994</v>
      </c>
      <c r="G34" s="24">
        <f t="shared" si="30"/>
        <v>21.448</v>
      </c>
      <c r="H34" s="24">
        <f t="shared" ref="H34:J34" si="31">SUM(H35:H39)</f>
        <v>80</v>
      </c>
      <c r="I34" s="24">
        <f t="shared" ref="I34" si="32">SUM(I35:I39)</f>
        <v>100</v>
      </c>
      <c r="J34" s="24">
        <f t="shared" si="31"/>
        <v>100</v>
      </c>
      <c r="K34" s="24">
        <f t="shared" si="30"/>
        <v>920</v>
      </c>
    </row>
    <row r="35" spans="1:14" ht="21.75" customHeight="1" x14ac:dyDescent="0.25">
      <c r="A35" s="159"/>
      <c r="B35" s="158"/>
      <c r="C35" s="109"/>
      <c r="D35" s="18" t="s">
        <v>18</v>
      </c>
      <c r="E35" s="25">
        <f t="shared" si="29"/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</row>
    <row r="36" spans="1:14" ht="21.75" customHeight="1" x14ac:dyDescent="0.25">
      <c r="A36" s="159"/>
      <c r="B36" s="158"/>
      <c r="C36" s="109"/>
      <c r="D36" s="18" t="s">
        <v>9</v>
      </c>
      <c r="E36" s="25">
        <f t="shared" si="29"/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</row>
    <row r="37" spans="1:14" ht="21.75" customHeight="1" x14ac:dyDescent="0.25">
      <c r="A37" s="159"/>
      <c r="B37" s="158"/>
      <c r="C37" s="109"/>
      <c r="D37" s="18" t="s">
        <v>14</v>
      </c>
      <c r="E37" s="25">
        <f t="shared" si="29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</row>
    <row r="38" spans="1:14" ht="42" customHeight="1" x14ac:dyDescent="0.25">
      <c r="A38" s="159"/>
      <c r="B38" s="158"/>
      <c r="C38" s="109"/>
      <c r="D38" s="18" t="s">
        <v>95</v>
      </c>
      <c r="E38" s="25">
        <f t="shared" si="29"/>
        <v>1313.7829999999999</v>
      </c>
      <c r="F38" s="25">
        <f>100-7.665</f>
        <v>92.334999999999994</v>
      </c>
      <c r="G38" s="28">
        <f>96-50-24.552</f>
        <v>21.448</v>
      </c>
      <c r="H38" s="28">
        <v>80</v>
      </c>
      <c r="I38" s="28">
        <v>100</v>
      </c>
      <c r="J38" s="28">
        <v>100</v>
      </c>
      <c r="K38" s="28">
        <v>920</v>
      </c>
    </row>
    <row r="39" spans="1:14" ht="21.75" customHeight="1" x14ac:dyDescent="0.25">
      <c r="A39" s="159"/>
      <c r="B39" s="158"/>
      <c r="C39" s="109"/>
      <c r="D39" s="18" t="s">
        <v>6</v>
      </c>
      <c r="E39" s="25">
        <f t="shared" si="29"/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</row>
    <row r="40" spans="1:14" x14ac:dyDescent="0.25">
      <c r="A40" s="157"/>
      <c r="B40" s="135" t="s">
        <v>11</v>
      </c>
      <c r="C40" s="136"/>
      <c r="D40" s="16" t="s">
        <v>2</v>
      </c>
      <c r="E40" s="24">
        <f t="shared" si="29"/>
        <v>1313.7829999999999</v>
      </c>
      <c r="F40" s="24">
        <f t="shared" ref="F40" si="33">SUM(F41:F45)</f>
        <v>92.334999999999994</v>
      </c>
      <c r="G40" s="24">
        <f t="shared" ref="G40:K40" si="34">SUM(G41:G45)</f>
        <v>21.448</v>
      </c>
      <c r="H40" s="24">
        <f t="shared" ref="H40:J40" si="35">SUM(H41:H45)</f>
        <v>80</v>
      </c>
      <c r="I40" s="24">
        <f t="shared" ref="I40" si="36">SUM(I41:I45)</f>
        <v>100</v>
      </c>
      <c r="J40" s="24">
        <f t="shared" si="35"/>
        <v>100</v>
      </c>
      <c r="K40" s="24">
        <f t="shared" si="34"/>
        <v>920</v>
      </c>
    </row>
    <row r="41" spans="1:14" x14ac:dyDescent="0.25">
      <c r="A41" s="157"/>
      <c r="B41" s="137"/>
      <c r="C41" s="138"/>
      <c r="D41" s="22" t="s">
        <v>18</v>
      </c>
      <c r="E41" s="26">
        <f t="shared" si="29"/>
        <v>0</v>
      </c>
      <c r="F41" s="26">
        <f t="shared" ref="F41:K41" si="37">F35</f>
        <v>0</v>
      </c>
      <c r="G41" s="26">
        <f t="shared" si="37"/>
        <v>0</v>
      </c>
      <c r="H41" s="26">
        <f t="shared" ref="H41:J41" si="38">H35</f>
        <v>0</v>
      </c>
      <c r="I41" s="26">
        <f t="shared" ref="I41" si="39">I35</f>
        <v>0</v>
      </c>
      <c r="J41" s="26">
        <f t="shared" si="38"/>
        <v>0</v>
      </c>
      <c r="K41" s="26">
        <f t="shared" si="37"/>
        <v>0</v>
      </c>
    </row>
    <row r="42" spans="1:14" x14ac:dyDescent="0.25">
      <c r="A42" s="157"/>
      <c r="B42" s="137"/>
      <c r="C42" s="138"/>
      <c r="D42" s="22" t="s">
        <v>9</v>
      </c>
      <c r="E42" s="26">
        <f t="shared" si="29"/>
        <v>0</v>
      </c>
      <c r="F42" s="26">
        <f t="shared" ref="F42:K42" si="40">F36</f>
        <v>0</v>
      </c>
      <c r="G42" s="26">
        <f t="shared" si="40"/>
        <v>0</v>
      </c>
      <c r="H42" s="26">
        <f t="shared" ref="H42:J42" si="41">H36</f>
        <v>0</v>
      </c>
      <c r="I42" s="26">
        <f t="shared" ref="I42" si="42">I36</f>
        <v>0</v>
      </c>
      <c r="J42" s="26">
        <f t="shared" si="41"/>
        <v>0</v>
      </c>
      <c r="K42" s="26">
        <f t="shared" si="40"/>
        <v>0</v>
      </c>
    </row>
    <row r="43" spans="1:14" x14ac:dyDescent="0.25">
      <c r="A43" s="157"/>
      <c r="B43" s="137"/>
      <c r="C43" s="138"/>
      <c r="D43" s="22" t="s">
        <v>14</v>
      </c>
      <c r="E43" s="26">
        <f t="shared" si="29"/>
        <v>0</v>
      </c>
      <c r="F43" s="26">
        <f t="shared" ref="F43:K43" si="43">F37</f>
        <v>0</v>
      </c>
      <c r="G43" s="26">
        <f t="shared" si="43"/>
        <v>0</v>
      </c>
      <c r="H43" s="26">
        <f t="shared" ref="H43:J43" si="44">H37</f>
        <v>0</v>
      </c>
      <c r="I43" s="26">
        <f t="shared" ref="I43" si="45">I37</f>
        <v>0</v>
      </c>
      <c r="J43" s="26">
        <f t="shared" si="44"/>
        <v>0</v>
      </c>
      <c r="K43" s="26">
        <f t="shared" si="43"/>
        <v>0</v>
      </c>
    </row>
    <row r="44" spans="1:14" x14ac:dyDescent="0.25">
      <c r="A44" s="157"/>
      <c r="B44" s="137"/>
      <c r="C44" s="138"/>
      <c r="D44" s="22" t="s">
        <v>95</v>
      </c>
      <c r="E44" s="26">
        <f t="shared" si="29"/>
        <v>1313.7829999999999</v>
      </c>
      <c r="F44" s="26">
        <f t="shared" ref="F44:K44" si="46">F38</f>
        <v>92.334999999999994</v>
      </c>
      <c r="G44" s="26">
        <f t="shared" si="46"/>
        <v>21.448</v>
      </c>
      <c r="H44" s="26">
        <f t="shared" ref="H44:J44" si="47">H38</f>
        <v>80</v>
      </c>
      <c r="I44" s="26">
        <f t="shared" ref="I44" si="48">I38</f>
        <v>100</v>
      </c>
      <c r="J44" s="26">
        <f t="shared" si="47"/>
        <v>100</v>
      </c>
      <c r="K44" s="26">
        <f t="shared" si="46"/>
        <v>920</v>
      </c>
    </row>
    <row r="45" spans="1:14" x14ac:dyDescent="0.25">
      <c r="A45" s="157"/>
      <c r="B45" s="139"/>
      <c r="C45" s="140"/>
      <c r="D45" s="22" t="s">
        <v>6</v>
      </c>
      <c r="E45" s="26">
        <f t="shared" si="29"/>
        <v>0</v>
      </c>
      <c r="F45" s="26">
        <f t="shared" ref="F45:K45" si="49">F39</f>
        <v>0</v>
      </c>
      <c r="G45" s="26">
        <f t="shared" si="49"/>
        <v>0</v>
      </c>
      <c r="H45" s="26">
        <f t="shared" ref="H45:J45" si="50">H39</f>
        <v>0</v>
      </c>
      <c r="I45" s="26">
        <f t="shared" ref="I45" si="51">I39</f>
        <v>0</v>
      </c>
      <c r="J45" s="26">
        <f t="shared" si="50"/>
        <v>0</v>
      </c>
      <c r="K45" s="26">
        <f t="shared" si="49"/>
        <v>0</v>
      </c>
    </row>
    <row r="46" spans="1:14" s="5" customFormat="1" x14ac:dyDescent="0.25">
      <c r="A46" s="161" t="s">
        <v>4</v>
      </c>
      <c r="B46" s="162"/>
      <c r="C46" s="163"/>
      <c r="D46" s="95" t="s">
        <v>2</v>
      </c>
      <c r="E46" s="96">
        <f t="shared" si="29"/>
        <v>992381.27388999995</v>
      </c>
      <c r="F46" s="96">
        <f t="shared" ref="F46" si="52">SUM(F47:F51)</f>
        <v>131683.68721</v>
      </c>
      <c r="G46" s="96">
        <f t="shared" ref="G46:K46" si="53">SUM(G47:G51)</f>
        <v>146397.89447</v>
      </c>
      <c r="H46" s="96">
        <f t="shared" ref="H46:J46" si="54">SUM(H47:H51)</f>
        <v>113652.24132999999</v>
      </c>
      <c r="I46" s="96">
        <f t="shared" ref="I46" si="55">SUM(I47:I51)</f>
        <v>130800.39264000001</v>
      </c>
      <c r="J46" s="96">
        <f t="shared" si="54"/>
        <v>137509.28143999999</v>
      </c>
      <c r="K46" s="96">
        <f t="shared" si="53"/>
        <v>332337.77679999999</v>
      </c>
      <c r="L46" s="8"/>
      <c r="M46" s="6"/>
      <c r="N46" s="6"/>
    </row>
    <row r="47" spans="1:14" s="5" customFormat="1" x14ac:dyDescent="0.25">
      <c r="A47" s="164"/>
      <c r="B47" s="165"/>
      <c r="C47" s="166"/>
      <c r="D47" s="95" t="s">
        <v>18</v>
      </c>
      <c r="E47" s="96">
        <f t="shared" si="29"/>
        <v>3031.8629999999998</v>
      </c>
      <c r="F47" s="96">
        <f t="shared" ref="F47:K47" si="56">F28+F41</f>
        <v>573.29999999999995</v>
      </c>
      <c r="G47" s="96">
        <f t="shared" si="56"/>
        <v>593.26300000000003</v>
      </c>
      <c r="H47" s="96">
        <f t="shared" ref="H47:J47" si="57">H28+H41</f>
        <v>598.1</v>
      </c>
      <c r="I47" s="96">
        <f t="shared" ref="I47" si="58">I28+I41</f>
        <v>633.6</v>
      </c>
      <c r="J47" s="96">
        <f t="shared" si="57"/>
        <v>633.6</v>
      </c>
      <c r="K47" s="96">
        <f t="shared" si="56"/>
        <v>0</v>
      </c>
      <c r="L47" s="8"/>
      <c r="M47" s="6"/>
      <c r="N47" s="6"/>
    </row>
    <row r="48" spans="1:14" s="5" customFormat="1" x14ac:dyDescent="0.25">
      <c r="A48" s="164"/>
      <c r="B48" s="165"/>
      <c r="C48" s="166"/>
      <c r="D48" s="95" t="s">
        <v>9</v>
      </c>
      <c r="E48" s="96">
        <f t="shared" si="29"/>
        <v>1498.8890000000001</v>
      </c>
      <c r="F48" s="96">
        <f t="shared" ref="F48:K48" si="59">F29+F42</f>
        <v>276.7</v>
      </c>
      <c r="G48" s="96">
        <f t="shared" si="59"/>
        <v>571.48900000000003</v>
      </c>
      <c r="H48" s="96">
        <f t="shared" ref="H48:J48" si="60">H29+H42</f>
        <v>224.3</v>
      </c>
      <c r="I48" s="96">
        <f t="shared" ref="I48" si="61">I29+I42</f>
        <v>213.2</v>
      </c>
      <c r="J48" s="96">
        <f t="shared" si="60"/>
        <v>213.2</v>
      </c>
      <c r="K48" s="96">
        <f t="shared" si="59"/>
        <v>0</v>
      </c>
      <c r="L48" s="8"/>
    </row>
    <row r="49" spans="1:12" s="5" customFormat="1" x14ac:dyDescent="0.25">
      <c r="A49" s="164"/>
      <c r="B49" s="165"/>
      <c r="C49" s="166"/>
      <c r="D49" s="95" t="s">
        <v>14</v>
      </c>
      <c r="E49" s="96">
        <f t="shared" si="29"/>
        <v>9037.4880799999992</v>
      </c>
      <c r="F49" s="96">
        <f t="shared" ref="F49:K49" si="62">F30+F43</f>
        <v>4640.1990800000003</v>
      </c>
      <c r="G49" s="96">
        <f t="shared" si="62"/>
        <v>1819.789</v>
      </c>
      <c r="H49" s="96">
        <f t="shared" ref="H49:J49" si="63">H30+H43</f>
        <v>2577.5</v>
      </c>
      <c r="I49" s="96">
        <f t="shared" ref="I49" si="64">I30+I43</f>
        <v>0</v>
      </c>
      <c r="J49" s="96">
        <f t="shared" si="63"/>
        <v>0</v>
      </c>
      <c r="K49" s="96">
        <f t="shared" si="62"/>
        <v>0</v>
      </c>
      <c r="L49" s="8"/>
    </row>
    <row r="50" spans="1:12" s="5" customFormat="1" x14ac:dyDescent="0.25">
      <c r="A50" s="164"/>
      <c r="B50" s="165"/>
      <c r="C50" s="166"/>
      <c r="D50" s="95" t="s">
        <v>95</v>
      </c>
      <c r="E50" s="96">
        <f t="shared" si="29"/>
        <v>966193.58111000003</v>
      </c>
      <c r="F50" s="96">
        <f t="shared" ref="F50:G50" si="65">F31+F44</f>
        <v>126193.48813</v>
      </c>
      <c r="G50" s="96">
        <f t="shared" si="65"/>
        <v>143413.35347</v>
      </c>
      <c r="H50" s="96">
        <f t="shared" ref="H50:J50" si="66">H31+H44</f>
        <v>97632.888630000001</v>
      </c>
      <c r="I50" s="96">
        <f t="shared" ref="I50" si="67">I31+I44</f>
        <v>129953.59264</v>
      </c>
      <c r="J50" s="96">
        <f t="shared" si="66"/>
        <v>136662.48144</v>
      </c>
      <c r="K50" s="96">
        <f>K31+K44</f>
        <v>332337.77679999999</v>
      </c>
      <c r="L50" s="8"/>
    </row>
    <row r="51" spans="1:12" s="5" customFormat="1" x14ac:dyDescent="0.25">
      <c r="A51" s="167"/>
      <c r="B51" s="168"/>
      <c r="C51" s="169"/>
      <c r="D51" s="95" t="s">
        <v>6</v>
      </c>
      <c r="E51" s="96">
        <f t="shared" si="29"/>
        <v>12619.4527</v>
      </c>
      <c r="F51" s="96">
        <f t="shared" ref="F51:K51" si="68">F32+F45</f>
        <v>0</v>
      </c>
      <c r="G51" s="96">
        <f t="shared" si="68"/>
        <v>0</v>
      </c>
      <c r="H51" s="96">
        <f t="shared" ref="H51:J51" si="69">H32+H45</f>
        <v>12619.4527</v>
      </c>
      <c r="I51" s="96">
        <f t="shared" ref="I51" si="70">I32+I45</f>
        <v>0</v>
      </c>
      <c r="J51" s="96">
        <f t="shared" si="69"/>
        <v>0</v>
      </c>
      <c r="K51" s="96">
        <f t="shared" si="68"/>
        <v>0</v>
      </c>
      <c r="L51" s="8"/>
    </row>
    <row r="52" spans="1:12" x14ac:dyDescent="0.25">
      <c r="A52" s="141" t="s">
        <v>5</v>
      </c>
      <c r="B52" s="142"/>
      <c r="C52" s="142"/>
      <c r="D52" s="142"/>
      <c r="E52" s="142"/>
      <c r="F52" s="10"/>
      <c r="G52" s="10"/>
      <c r="H52" s="10"/>
      <c r="I52" s="10"/>
      <c r="J52" s="10"/>
      <c r="K52" s="10"/>
      <c r="L52" s="9"/>
    </row>
    <row r="53" spans="1:12" x14ac:dyDescent="0.25">
      <c r="A53" s="126" t="s">
        <v>27</v>
      </c>
      <c r="B53" s="127"/>
      <c r="C53" s="128"/>
      <c r="D53" s="16" t="s">
        <v>2</v>
      </c>
      <c r="E53" s="24">
        <f t="shared" ref="E53:E64" si="71">SUM(F53:K53)</f>
        <v>0</v>
      </c>
      <c r="F53" s="24">
        <f t="shared" ref="F53:K53" si="72">SUM(F54:F58)</f>
        <v>0</v>
      </c>
      <c r="G53" s="24">
        <f t="shared" si="72"/>
        <v>0</v>
      </c>
      <c r="H53" s="24">
        <f t="shared" ref="H53:J53" si="73">SUM(H54:H58)</f>
        <v>0</v>
      </c>
      <c r="I53" s="24">
        <f t="shared" ref="I53" si="74">SUM(I54:I58)</f>
        <v>0</v>
      </c>
      <c r="J53" s="24">
        <f t="shared" si="73"/>
        <v>0</v>
      </c>
      <c r="K53" s="24">
        <f t="shared" si="72"/>
        <v>0</v>
      </c>
      <c r="L53" s="9"/>
    </row>
    <row r="54" spans="1:12" ht="24" customHeight="1" x14ac:dyDescent="0.25">
      <c r="A54" s="129"/>
      <c r="B54" s="130"/>
      <c r="C54" s="131"/>
      <c r="D54" s="18" t="s">
        <v>18</v>
      </c>
      <c r="E54" s="25">
        <f t="shared" si="71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9"/>
    </row>
    <row r="55" spans="1:12" ht="24" customHeight="1" x14ac:dyDescent="0.25">
      <c r="A55" s="129"/>
      <c r="B55" s="130"/>
      <c r="C55" s="131"/>
      <c r="D55" s="18" t="s">
        <v>9</v>
      </c>
      <c r="E55" s="25">
        <f t="shared" si="71"/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9"/>
    </row>
    <row r="56" spans="1:12" ht="24" customHeight="1" x14ac:dyDescent="0.25">
      <c r="A56" s="129"/>
      <c r="B56" s="130"/>
      <c r="C56" s="131"/>
      <c r="D56" s="18" t="s">
        <v>14</v>
      </c>
      <c r="E56" s="25">
        <f t="shared" si="71"/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9"/>
    </row>
    <row r="57" spans="1:12" ht="36.75" customHeight="1" x14ac:dyDescent="0.25">
      <c r="A57" s="129"/>
      <c r="B57" s="130"/>
      <c r="C57" s="131"/>
      <c r="D57" s="18" t="s">
        <v>95</v>
      </c>
      <c r="E57" s="25">
        <f t="shared" si="71"/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9"/>
    </row>
    <row r="58" spans="1:12" ht="24" customHeight="1" x14ac:dyDescent="0.25">
      <c r="A58" s="132"/>
      <c r="B58" s="133"/>
      <c r="C58" s="134"/>
      <c r="D58" s="18" t="s">
        <v>6</v>
      </c>
      <c r="E58" s="25">
        <f t="shared" si="71"/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9"/>
    </row>
    <row r="59" spans="1:12" ht="24" customHeight="1" x14ac:dyDescent="0.25">
      <c r="A59" s="126" t="s">
        <v>28</v>
      </c>
      <c r="B59" s="127"/>
      <c r="C59" s="128"/>
      <c r="D59" s="16" t="s">
        <v>2</v>
      </c>
      <c r="E59" s="24">
        <f t="shared" si="71"/>
        <v>992381.27388999995</v>
      </c>
      <c r="F59" s="24">
        <f t="shared" ref="F59:K59" si="75">SUM(F60:F64)</f>
        <v>131683.68721</v>
      </c>
      <c r="G59" s="24">
        <f t="shared" si="75"/>
        <v>146397.89447</v>
      </c>
      <c r="H59" s="24">
        <f t="shared" ref="H59:J59" si="76">SUM(H60:H64)</f>
        <v>113652.24132999999</v>
      </c>
      <c r="I59" s="24">
        <f t="shared" ref="I59" si="77">SUM(I60:I64)</f>
        <v>130800.39264000001</v>
      </c>
      <c r="J59" s="24">
        <f t="shared" si="76"/>
        <v>137509.28143999999</v>
      </c>
      <c r="K59" s="24">
        <f t="shared" si="75"/>
        <v>332337.77679999999</v>
      </c>
    </row>
    <row r="60" spans="1:12" ht="24" customHeight="1" x14ac:dyDescent="0.25">
      <c r="A60" s="129"/>
      <c r="B60" s="130"/>
      <c r="C60" s="131"/>
      <c r="D60" s="18" t="s">
        <v>18</v>
      </c>
      <c r="E60" s="25">
        <f t="shared" si="71"/>
        <v>3031.8629999999998</v>
      </c>
      <c r="F60" s="28">
        <f t="shared" ref="F60:K64" si="78">F47</f>
        <v>573.29999999999995</v>
      </c>
      <c r="G60" s="28">
        <f t="shared" si="78"/>
        <v>593.26300000000003</v>
      </c>
      <c r="H60" s="28">
        <f t="shared" ref="H60:J60" si="79">H47</f>
        <v>598.1</v>
      </c>
      <c r="I60" s="28">
        <f t="shared" ref="I60" si="80">I47</f>
        <v>633.6</v>
      </c>
      <c r="J60" s="28">
        <f t="shared" si="79"/>
        <v>633.6</v>
      </c>
      <c r="K60" s="28">
        <f t="shared" si="78"/>
        <v>0</v>
      </c>
    </row>
    <row r="61" spans="1:12" ht="24" customHeight="1" x14ac:dyDescent="0.25">
      <c r="A61" s="129"/>
      <c r="B61" s="130"/>
      <c r="C61" s="131"/>
      <c r="D61" s="18" t="s">
        <v>9</v>
      </c>
      <c r="E61" s="25">
        <f t="shared" si="71"/>
        <v>1498.8890000000001</v>
      </c>
      <c r="F61" s="28">
        <f t="shared" si="78"/>
        <v>276.7</v>
      </c>
      <c r="G61" s="28">
        <f t="shared" si="78"/>
        <v>571.48900000000003</v>
      </c>
      <c r="H61" s="28">
        <f t="shared" ref="H61:J61" si="81">H48</f>
        <v>224.3</v>
      </c>
      <c r="I61" s="28">
        <f t="shared" ref="I61" si="82">I48</f>
        <v>213.2</v>
      </c>
      <c r="J61" s="28">
        <f t="shared" si="81"/>
        <v>213.2</v>
      </c>
      <c r="K61" s="28">
        <f t="shared" si="78"/>
        <v>0</v>
      </c>
    </row>
    <row r="62" spans="1:12" ht="24" customHeight="1" x14ac:dyDescent="0.25">
      <c r="A62" s="129"/>
      <c r="B62" s="130"/>
      <c r="C62" s="131"/>
      <c r="D62" s="18" t="s">
        <v>14</v>
      </c>
      <c r="E62" s="25">
        <f t="shared" si="71"/>
        <v>9037.4880799999992</v>
      </c>
      <c r="F62" s="28">
        <f t="shared" si="78"/>
        <v>4640.1990800000003</v>
      </c>
      <c r="G62" s="28">
        <f t="shared" si="78"/>
        <v>1819.789</v>
      </c>
      <c r="H62" s="28">
        <f t="shared" ref="H62:J62" si="83">H49</f>
        <v>2577.5</v>
      </c>
      <c r="I62" s="28">
        <f t="shared" ref="I62" si="84">I49</f>
        <v>0</v>
      </c>
      <c r="J62" s="28">
        <f t="shared" si="83"/>
        <v>0</v>
      </c>
      <c r="K62" s="28">
        <f t="shared" si="78"/>
        <v>0</v>
      </c>
    </row>
    <row r="63" spans="1:12" ht="39.75" customHeight="1" x14ac:dyDescent="0.25">
      <c r="A63" s="129"/>
      <c r="B63" s="130"/>
      <c r="C63" s="131"/>
      <c r="D63" s="18" t="s">
        <v>95</v>
      </c>
      <c r="E63" s="25">
        <f t="shared" si="71"/>
        <v>966193.58111000003</v>
      </c>
      <c r="F63" s="28">
        <f t="shared" si="78"/>
        <v>126193.48813</v>
      </c>
      <c r="G63" s="28">
        <f t="shared" si="78"/>
        <v>143413.35347</v>
      </c>
      <c r="H63" s="28">
        <f>H50</f>
        <v>97632.888630000001</v>
      </c>
      <c r="I63" s="28">
        <f>I50</f>
        <v>129953.59264</v>
      </c>
      <c r="J63" s="28">
        <f>J50</f>
        <v>136662.48144</v>
      </c>
      <c r="K63" s="28">
        <f>K50</f>
        <v>332337.77679999999</v>
      </c>
    </row>
    <row r="64" spans="1:12" ht="24" customHeight="1" x14ac:dyDescent="0.25">
      <c r="A64" s="132"/>
      <c r="B64" s="133"/>
      <c r="C64" s="134"/>
      <c r="D64" s="18" t="s">
        <v>6</v>
      </c>
      <c r="E64" s="25">
        <f t="shared" si="71"/>
        <v>12619.4527</v>
      </c>
      <c r="F64" s="28">
        <f t="shared" si="78"/>
        <v>0</v>
      </c>
      <c r="G64" s="28">
        <f t="shared" si="78"/>
        <v>0</v>
      </c>
      <c r="H64" s="28">
        <f t="shared" ref="H64:J64" si="85">H51</f>
        <v>12619.4527</v>
      </c>
      <c r="I64" s="28">
        <f t="shared" ref="I64" si="86">I51</f>
        <v>0</v>
      </c>
      <c r="J64" s="28">
        <f t="shared" si="85"/>
        <v>0</v>
      </c>
      <c r="K64" s="28">
        <f t="shared" si="78"/>
        <v>0</v>
      </c>
    </row>
    <row r="65" spans="1:12" x14ac:dyDescent="0.25">
      <c r="A65" s="141" t="s">
        <v>5</v>
      </c>
      <c r="B65" s="142"/>
      <c r="C65" s="142"/>
      <c r="D65" s="142"/>
      <c r="E65" s="142"/>
      <c r="F65" s="10"/>
      <c r="G65" s="10"/>
      <c r="H65" s="10"/>
      <c r="I65" s="10"/>
      <c r="J65" s="10"/>
      <c r="K65" s="10"/>
      <c r="L65" s="9"/>
    </row>
    <row r="66" spans="1:12" x14ac:dyDescent="0.25">
      <c r="A66" s="126" t="s">
        <v>29</v>
      </c>
      <c r="B66" s="127"/>
      <c r="C66" s="128"/>
      <c r="D66" s="16" t="s">
        <v>2</v>
      </c>
      <c r="E66" s="24">
        <f t="shared" ref="E66:E77" si="87">SUM(F66:K66)</f>
        <v>0</v>
      </c>
      <c r="F66" s="24">
        <f t="shared" ref="F66" si="88">SUM(F67:F71)</f>
        <v>0</v>
      </c>
      <c r="G66" s="24">
        <f t="shared" ref="G66:K66" si="89">SUM(G67:G71)</f>
        <v>0</v>
      </c>
      <c r="H66" s="24">
        <f t="shared" ref="H66:J66" si="90">SUM(H67:H71)</f>
        <v>0</v>
      </c>
      <c r="I66" s="24">
        <f t="shared" ref="I66" si="91">SUM(I67:I71)</f>
        <v>0</v>
      </c>
      <c r="J66" s="24">
        <f t="shared" si="90"/>
        <v>0</v>
      </c>
      <c r="K66" s="24">
        <f t="shared" si="89"/>
        <v>0</v>
      </c>
      <c r="L66" s="9"/>
    </row>
    <row r="67" spans="1:12" ht="24" customHeight="1" x14ac:dyDescent="0.25">
      <c r="A67" s="129"/>
      <c r="B67" s="130"/>
      <c r="C67" s="131"/>
      <c r="D67" s="18" t="s">
        <v>18</v>
      </c>
      <c r="E67" s="25">
        <f t="shared" si="87"/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9"/>
    </row>
    <row r="68" spans="1:12" ht="24" customHeight="1" x14ac:dyDescent="0.25">
      <c r="A68" s="129"/>
      <c r="B68" s="130"/>
      <c r="C68" s="131"/>
      <c r="D68" s="18" t="s">
        <v>9</v>
      </c>
      <c r="E68" s="25">
        <f t="shared" si="87"/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9"/>
    </row>
    <row r="69" spans="1:12" ht="24" customHeight="1" x14ac:dyDescent="0.25">
      <c r="A69" s="129"/>
      <c r="B69" s="130"/>
      <c r="C69" s="131"/>
      <c r="D69" s="18" t="s">
        <v>14</v>
      </c>
      <c r="E69" s="25">
        <f t="shared" si="87"/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9"/>
    </row>
    <row r="70" spans="1:12" ht="36.75" customHeight="1" x14ac:dyDescent="0.25">
      <c r="A70" s="129"/>
      <c r="B70" s="130"/>
      <c r="C70" s="131"/>
      <c r="D70" s="18" t="s">
        <v>95</v>
      </c>
      <c r="E70" s="25">
        <f t="shared" si="87"/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9"/>
    </row>
    <row r="71" spans="1:12" ht="24" customHeight="1" x14ac:dyDescent="0.25">
      <c r="A71" s="132"/>
      <c r="B71" s="133"/>
      <c r="C71" s="134"/>
      <c r="D71" s="18" t="s">
        <v>6</v>
      </c>
      <c r="E71" s="25">
        <f t="shared" si="87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9"/>
    </row>
    <row r="72" spans="1:12" ht="24" customHeight="1" x14ac:dyDescent="0.25">
      <c r="A72" s="126" t="s">
        <v>30</v>
      </c>
      <c r="B72" s="127"/>
      <c r="C72" s="128"/>
      <c r="D72" s="16" t="s">
        <v>2</v>
      </c>
      <c r="E72" s="24">
        <f t="shared" si="87"/>
        <v>992381.27388999995</v>
      </c>
      <c r="F72" s="24">
        <f t="shared" ref="F72:K72" si="92">SUM(F73:F77)</f>
        <v>131683.68721</v>
      </c>
      <c r="G72" s="24">
        <f t="shared" si="92"/>
        <v>146397.89447</v>
      </c>
      <c r="H72" s="24">
        <f t="shared" ref="H72:J72" si="93">SUM(H73:H77)</f>
        <v>113652.24132999999</v>
      </c>
      <c r="I72" s="24">
        <f t="shared" ref="I72" si="94">SUM(I73:I77)</f>
        <v>130800.39264000001</v>
      </c>
      <c r="J72" s="24">
        <f t="shared" si="93"/>
        <v>137509.28143999999</v>
      </c>
      <c r="K72" s="24">
        <f t="shared" si="92"/>
        <v>332337.77679999999</v>
      </c>
    </row>
    <row r="73" spans="1:12" ht="24" customHeight="1" x14ac:dyDescent="0.25">
      <c r="A73" s="129"/>
      <c r="B73" s="130"/>
      <c r="C73" s="131"/>
      <c r="D73" s="18" t="s">
        <v>18</v>
      </c>
      <c r="E73" s="25">
        <f t="shared" si="87"/>
        <v>3031.8629999999998</v>
      </c>
      <c r="F73" s="28">
        <f t="shared" ref="F73:K77" si="95">F47-F67</f>
        <v>573.29999999999995</v>
      </c>
      <c r="G73" s="28">
        <f t="shared" si="95"/>
        <v>593.26300000000003</v>
      </c>
      <c r="H73" s="28">
        <f t="shared" ref="H73:J73" si="96">H47-H67</f>
        <v>598.1</v>
      </c>
      <c r="I73" s="28">
        <f t="shared" ref="I73" si="97">I47-I67</f>
        <v>633.6</v>
      </c>
      <c r="J73" s="28">
        <f t="shared" si="96"/>
        <v>633.6</v>
      </c>
      <c r="K73" s="28">
        <f t="shared" si="95"/>
        <v>0</v>
      </c>
    </row>
    <row r="74" spans="1:12" ht="24" customHeight="1" x14ac:dyDescent="0.25">
      <c r="A74" s="129"/>
      <c r="B74" s="130"/>
      <c r="C74" s="131"/>
      <c r="D74" s="18" t="s">
        <v>9</v>
      </c>
      <c r="E74" s="25">
        <f t="shared" si="87"/>
        <v>1498.8890000000001</v>
      </c>
      <c r="F74" s="28">
        <f t="shared" si="95"/>
        <v>276.7</v>
      </c>
      <c r="G74" s="28">
        <f t="shared" si="95"/>
        <v>571.48900000000003</v>
      </c>
      <c r="H74" s="28">
        <f t="shared" ref="H74:J74" si="98">H48-H68</f>
        <v>224.3</v>
      </c>
      <c r="I74" s="28">
        <f t="shared" ref="I74" si="99">I48-I68</f>
        <v>213.2</v>
      </c>
      <c r="J74" s="28">
        <f t="shared" si="98"/>
        <v>213.2</v>
      </c>
      <c r="K74" s="28">
        <f t="shared" si="95"/>
        <v>0</v>
      </c>
    </row>
    <row r="75" spans="1:12" ht="24" customHeight="1" x14ac:dyDescent="0.25">
      <c r="A75" s="129"/>
      <c r="B75" s="130"/>
      <c r="C75" s="131"/>
      <c r="D75" s="18" t="s">
        <v>14</v>
      </c>
      <c r="E75" s="25">
        <f t="shared" si="87"/>
        <v>9037.4880799999992</v>
      </c>
      <c r="F75" s="28">
        <f t="shared" si="95"/>
        <v>4640.1990800000003</v>
      </c>
      <c r="G75" s="28">
        <f t="shared" si="95"/>
        <v>1819.789</v>
      </c>
      <c r="H75" s="28">
        <f t="shared" ref="H75:J75" si="100">H49-H69</f>
        <v>2577.5</v>
      </c>
      <c r="I75" s="28">
        <f t="shared" ref="I75" si="101">I49-I69</f>
        <v>0</v>
      </c>
      <c r="J75" s="28">
        <f t="shared" si="100"/>
        <v>0</v>
      </c>
      <c r="K75" s="28">
        <f t="shared" si="95"/>
        <v>0</v>
      </c>
    </row>
    <row r="76" spans="1:12" ht="39.75" customHeight="1" x14ac:dyDescent="0.25">
      <c r="A76" s="129"/>
      <c r="B76" s="130"/>
      <c r="C76" s="131"/>
      <c r="D76" s="18" t="s">
        <v>95</v>
      </c>
      <c r="E76" s="25">
        <f t="shared" si="87"/>
        <v>966193.58111000003</v>
      </c>
      <c r="F76" s="28">
        <f t="shared" si="95"/>
        <v>126193.48813</v>
      </c>
      <c r="G76" s="28">
        <f t="shared" si="95"/>
        <v>143413.35347</v>
      </c>
      <c r="H76" s="28">
        <f t="shared" ref="H76:J76" si="102">H50-H70</f>
        <v>97632.888630000001</v>
      </c>
      <c r="I76" s="28">
        <f t="shared" ref="I76" si="103">I50-I70</f>
        <v>129953.59264</v>
      </c>
      <c r="J76" s="28">
        <f t="shared" si="102"/>
        <v>136662.48144</v>
      </c>
      <c r="K76" s="28">
        <f t="shared" si="95"/>
        <v>332337.77679999999</v>
      </c>
    </row>
    <row r="77" spans="1:12" ht="24" customHeight="1" x14ac:dyDescent="0.25">
      <c r="A77" s="132"/>
      <c r="B77" s="133"/>
      <c r="C77" s="134"/>
      <c r="D77" s="18" t="s">
        <v>6</v>
      </c>
      <c r="E77" s="25">
        <f t="shared" si="87"/>
        <v>12619.4527</v>
      </c>
      <c r="F77" s="28">
        <f t="shared" si="95"/>
        <v>0</v>
      </c>
      <c r="G77" s="28">
        <f t="shared" si="95"/>
        <v>0</v>
      </c>
      <c r="H77" s="28">
        <f t="shared" ref="H77:J77" si="104">H51-H71</f>
        <v>12619.4527</v>
      </c>
      <c r="I77" s="28">
        <f t="shared" ref="I77" si="105">I51-I71</f>
        <v>0</v>
      </c>
      <c r="J77" s="28">
        <f t="shared" si="104"/>
        <v>0</v>
      </c>
      <c r="K77" s="28">
        <f t="shared" si="95"/>
        <v>0</v>
      </c>
    </row>
    <row r="78" spans="1:12" ht="24" customHeight="1" x14ac:dyDescent="0.25">
      <c r="A78" s="160" t="s">
        <v>5</v>
      </c>
      <c r="B78" s="160"/>
      <c r="C78" s="160"/>
      <c r="D78" s="160"/>
      <c r="E78" s="160"/>
      <c r="F78" s="29"/>
      <c r="G78" s="29"/>
      <c r="H78" s="10"/>
      <c r="I78" s="10"/>
      <c r="J78" s="10"/>
      <c r="K78" s="10"/>
    </row>
    <row r="79" spans="1:12" ht="24" customHeight="1" x14ac:dyDescent="0.25">
      <c r="A79" s="126" t="s">
        <v>21</v>
      </c>
      <c r="B79" s="127"/>
      <c r="C79" s="128"/>
      <c r="D79" s="16" t="s">
        <v>2</v>
      </c>
      <c r="E79" s="24">
        <f t="shared" ref="E79:E90" si="106">SUM(F79:K79)</f>
        <v>458357.6693999999</v>
      </c>
      <c r="F79" s="24">
        <f t="shared" ref="F79:K79" si="107">SUM(F80:F84)</f>
        <v>73093.915360000014</v>
      </c>
      <c r="G79" s="24">
        <f t="shared" si="107"/>
        <v>76129.943829999989</v>
      </c>
      <c r="H79" s="24">
        <f t="shared" ref="H79:J79" si="108">SUM(H80:H84)</f>
        <v>54354.624479999999</v>
      </c>
      <c r="I79" s="24">
        <f t="shared" ref="I79" si="109">SUM(I80:I84)</f>
        <v>65059.93849</v>
      </c>
      <c r="J79" s="24">
        <f t="shared" si="108"/>
        <v>65159.93849</v>
      </c>
      <c r="K79" s="24">
        <f t="shared" si="107"/>
        <v>124559.30875</v>
      </c>
    </row>
    <row r="80" spans="1:12" ht="24" customHeight="1" x14ac:dyDescent="0.25">
      <c r="A80" s="129"/>
      <c r="B80" s="130"/>
      <c r="C80" s="131"/>
      <c r="D80" s="18" t="s">
        <v>18</v>
      </c>
      <c r="E80" s="25">
        <f t="shared" si="106"/>
        <v>3031.8629999999998</v>
      </c>
      <c r="F80" s="25">
        <f t="shared" ref="F80:K84" si="110">F10+F22+F35</f>
        <v>573.29999999999995</v>
      </c>
      <c r="G80" s="25">
        <f t="shared" si="110"/>
        <v>593.26300000000003</v>
      </c>
      <c r="H80" s="28">
        <f t="shared" ref="H80:J80" si="111">H10+H22+H35</f>
        <v>598.1</v>
      </c>
      <c r="I80" s="25">
        <f t="shared" ref="I80" si="112">I10+I22+I35</f>
        <v>633.6</v>
      </c>
      <c r="J80" s="25">
        <f t="shared" si="111"/>
        <v>633.6</v>
      </c>
      <c r="K80" s="25">
        <f t="shared" si="110"/>
        <v>0</v>
      </c>
    </row>
    <row r="81" spans="1:11" ht="24" customHeight="1" x14ac:dyDescent="0.25">
      <c r="A81" s="129"/>
      <c r="B81" s="130"/>
      <c r="C81" s="131"/>
      <c r="D81" s="18" t="s">
        <v>9</v>
      </c>
      <c r="E81" s="25">
        <f t="shared" si="106"/>
        <v>1498.8890000000001</v>
      </c>
      <c r="F81" s="25">
        <f t="shared" si="110"/>
        <v>276.7</v>
      </c>
      <c r="G81" s="25">
        <f t="shared" si="110"/>
        <v>571.48900000000003</v>
      </c>
      <c r="H81" s="28">
        <f t="shared" ref="H81:J81" si="113">H11+H23+H36</f>
        <v>224.3</v>
      </c>
      <c r="I81" s="25">
        <f t="shared" ref="I81" si="114">I11+I23+I36</f>
        <v>213.2</v>
      </c>
      <c r="J81" s="25">
        <f t="shared" si="113"/>
        <v>213.2</v>
      </c>
      <c r="K81" s="25">
        <f t="shared" si="110"/>
        <v>0</v>
      </c>
    </row>
    <row r="82" spans="1:11" ht="24" customHeight="1" x14ac:dyDescent="0.25">
      <c r="A82" s="129"/>
      <c r="B82" s="130"/>
      <c r="C82" s="131"/>
      <c r="D82" s="18" t="s">
        <v>14</v>
      </c>
      <c r="E82" s="25">
        <f t="shared" si="106"/>
        <v>3972.2590799999998</v>
      </c>
      <c r="F82" s="25">
        <f t="shared" si="110"/>
        <v>2778.1990799999999</v>
      </c>
      <c r="G82" s="25">
        <f t="shared" si="110"/>
        <v>504</v>
      </c>
      <c r="H82" s="28">
        <f t="shared" ref="H82:J82" si="115">H12+H24+H37</f>
        <v>690.06</v>
      </c>
      <c r="I82" s="25">
        <f t="shared" ref="I82" si="116">I12+I24+I37</f>
        <v>0</v>
      </c>
      <c r="J82" s="25">
        <f t="shared" si="115"/>
        <v>0</v>
      </c>
      <c r="K82" s="25">
        <f t="shared" si="110"/>
        <v>0</v>
      </c>
    </row>
    <row r="83" spans="1:11" ht="31.5" customHeight="1" x14ac:dyDescent="0.25">
      <c r="A83" s="129"/>
      <c r="B83" s="130"/>
      <c r="C83" s="131"/>
      <c r="D83" s="18" t="s">
        <v>95</v>
      </c>
      <c r="E83" s="25">
        <f t="shared" si="106"/>
        <v>447546.65832000005</v>
      </c>
      <c r="F83" s="25">
        <f t="shared" si="110"/>
        <v>69465.716280000008</v>
      </c>
      <c r="G83" s="25">
        <f t="shared" si="110"/>
        <v>74461.191829999996</v>
      </c>
      <c r="H83" s="28">
        <f>H13+H25+H38</f>
        <v>50534.164479999999</v>
      </c>
      <c r="I83" s="25">
        <f>I13+I25+I38</f>
        <v>64213.138489999998</v>
      </c>
      <c r="J83" s="25">
        <f>J13+J25+J38</f>
        <v>64313.138489999998</v>
      </c>
      <c r="K83" s="25">
        <f>K13+K25+K38</f>
        <v>124559.30875</v>
      </c>
    </row>
    <row r="84" spans="1:11" ht="24" customHeight="1" x14ac:dyDescent="0.25">
      <c r="A84" s="132"/>
      <c r="B84" s="133"/>
      <c r="C84" s="134"/>
      <c r="D84" s="18" t="s">
        <v>6</v>
      </c>
      <c r="E84" s="25">
        <f t="shared" si="106"/>
        <v>2308</v>
      </c>
      <c r="F84" s="25">
        <f t="shared" si="110"/>
        <v>0</v>
      </c>
      <c r="G84" s="25">
        <f t="shared" si="110"/>
        <v>0</v>
      </c>
      <c r="H84" s="25">
        <f t="shared" ref="H84:J84" si="117">H14+H26+H39</f>
        <v>2308</v>
      </c>
      <c r="I84" s="25">
        <f t="shared" ref="I84" si="118">I14+I26+I39</f>
        <v>0</v>
      </c>
      <c r="J84" s="25">
        <f t="shared" si="117"/>
        <v>0</v>
      </c>
      <c r="K84" s="25">
        <f t="shared" si="110"/>
        <v>0</v>
      </c>
    </row>
    <row r="85" spans="1:11" ht="24" customHeight="1" x14ac:dyDescent="0.25">
      <c r="A85" s="143" t="s">
        <v>22</v>
      </c>
      <c r="B85" s="144"/>
      <c r="C85" s="145"/>
      <c r="D85" s="16" t="s">
        <v>2</v>
      </c>
      <c r="E85" s="24">
        <f t="shared" si="106"/>
        <v>534023.60449000006</v>
      </c>
      <c r="F85" s="24">
        <f t="shared" ref="F85:K85" si="119">SUM(F86:F90)</f>
        <v>58589.771849999997</v>
      </c>
      <c r="G85" s="24">
        <f t="shared" si="119"/>
        <v>70267.950639999995</v>
      </c>
      <c r="H85" s="24">
        <f t="shared" ref="H85:J85" si="120">SUM(H86:H90)</f>
        <v>59297.616850000006</v>
      </c>
      <c r="I85" s="24">
        <f t="shared" ref="I85" si="121">SUM(I86:I90)</f>
        <v>65740.454150000005</v>
      </c>
      <c r="J85" s="24">
        <f t="shared" si="120"/>
        <v>72349.342950000006</v>
      </c>
      <c r="K85" s="24">
        <f t="shared" si="119"/>
        <v>207778.46805</v>
      </c>
    </row>
    <row r="86" spans="1:11" ht="24" customHeight="1" x14ac:dyDescent="0.25">
      <c r="A86" s="146"/>
      <c r="B86" s="147"/>
      <c r="C86" s="148"/>
      <c r="D86" s="18" t="s">
        <v>18</v>
      </c>
      <c r="E86" s="25">
        <f t="shared" si="106"/>
        <v>0</v>
      </c>
      <c r="F86" s="28">
        <f t="shared" ref="F86:K86" si="122">F16</f>
        <v>0</v>
      </c>
      <c r="G86" s="28">
        <f t="shared" si="122"/>
        <v>0</v>
      </c>
      <c r="H86" s="28">
        <f t="shared" ref="H86:J86" si="123">H16</f>
        <v>0</v>
      </c>
      <c r="I86" s="28">
        <f t="shared" ref="I86" si="124">I16</f>
        <v>0</v>
      </c>
      <c r="J86" s="28">
        <f t="shared" si="123"/>
        <v>0</v>
      </c>
      <c r="K86" s="28">
        <f t="shared" si="122"/>
        <v>0</v>
      </c>
    </row>
    <row r="87" spans="1:11" ht="24" customHeight="1" x14ac:dyDescent="0.25">
      <c r="A87" s="146"/>
      <c r="B87" s="147"/>
      <c r="C87" s="148"/>
      <c r="D87" s="18" t="s">
        <v>9</v>
      </c>
      <c r="E87" s="25">
        <f t="shared" si="106"/>
        <v>0</v>
      </c>
      <c r="F87" s="28">
        <f t="shared" ref="F87:K90" si="125">F17</f>
        <v>0</v>
      </c>
      <c r="G87" s="28">
        <f t="shared" si="125"/>
        <v>0</v>
      </c>
      <c r="H87" s="28">
        <f t="shared" ref="H87:J87" si="126">H17</f>
        <v>0</v>
      </c>
      <c r="I87" s="28">
        <f t="shared" ref="I87" si="127">I17</f>
        <v>0</v>
      </c>
      <c r="J87" s="28">
        <f t="shared" si="126"/>
        <v>0</v>
      </c>
      <c r="K87" s="28">
        <f t="shared" si="125"/>
        <v>0</v>
      </c>
    </row>
    <row r="88" spans="1:11" ht="24" customHeight="1" x14ac:dyDescent="0.25">
      <c r="A88" s="146"/>
      <c r="B88" s="147"/>
      <c r="C88" s="148"/>
      <c r="D88" s="18" t="s">
        <v>14</v>
      </c>
      <c r="E88" s="25">
        <f t="shared" si="106"/>
        <v>5065.2289999999994</v>
      </c>
      <c r="F88" s="28">
        <f t="shared" si="125"/>
        <v>1862</v>
      </c>
      <c r="G88" s="28">
        <f t="shared" si="125"/>
        <v>1315.789</v>
      </c>
      <c r="H88" s="28">
        <f t="shared" ref="H88:J88" si="128">H18</f>
        <v>1887.44</v>
      </c>
      <c r="I88" s="28">
        <f t="shared" ref="I88" si="129">I18</f>
        <v>0</v>
      </c>
      <c r="J88" s="28">
        <f t="shared" si="128"/>
        <v>0</v>
      </c>
      <c r="K88" s="28">
        <f t="shared" si="125"/>
        <v>0</v>
      </c>
    </row>
    <row r="89" spans="1:11" ht="36.75" customHeight="1" x14ac:dyDescent="0.25">
      <c r="A89" s="146"/>
      <c r="B89" s="147"/>
      <c r="C89" s="148"/>
      <c r="D89" s="18" t="s">
        <v>95</v>
      </c>
      <c r="E89" s="25">
        <f t="shared" si="106"/>
        <v>518646.92278999998</v>
      </c>
      <c r="F89" s="28">
        <f t="shared" si="125"/>
        <v>56727.771849999997</v>
      </c>
      <c r="G89" s="28">
        <f t="shared" si="125"/>
        <v>68952.161639999991</v>
      </c>
      <c r="H89" s="28">
        <f t="shared" ref="H89:J89" si="130">H19</f>
        <v>47098.724150000002</v>
      </c>
      <c r="I89" s="28">
        <f t="shared" ref="I89" si="131">I19</f>
        <v>65740.454150000005</v>
      </c>
      <c r="J89" s="28">
        <f t="shared" si="130"/>
        <v>72349.342950000006</v>
      </c>
      <c r="K89" s="28">
        <f t="shared" si="125"/>
        <v>207778.46805</v>
      </c>
    </row>
    <row r="90" spans="1:11" ht="24" customHeight="1" x14ac:dyDescent="0.25">
      <c r="A90" s="149"/>
      <c r="B90" s="150"/>
      <c r="C90" s="151"/>
      <c r="D90" s="18" t="s">
        <v>6</v>
      </c>
      <c r="E90" s="25">
        <f t="shared" si="106"/>
        <v>10311.4527</v>
      </c>
      <c r="F90" s="28">
        <f t="shared" si="125"/>
        <v>0</v>
      </c>
      <c r="G90" s="28">
        <f t="shared" si="125"/>
        <v>0</v>
      </c>
      <c r="H90" s="28">
        <f t="shared" ref="H90:J90" si="132">H20</f>
        <v>10311.4527</v>
      </c>
      <c r="I90" s="28">
        <f t="shared" ref="I90" si="133">I20</f>
        <v>0</v>
      </c>
      <c r="J90" s="28">
        <f t="shared" si="132"/>
        <v>0</v>
      </c>
      <c r="K90" s="28">
        <f t="shared" si="125"/>
        <v>0</v>
      </c>
    </row>
    <row r="91" spans="1:11" x14ac:dyDescent="0.25">
      <c r="E91" s="7"/>
    </row>
  </sheetData>
  <mergeCells count="32">
    <mergeCell ref="A85:C90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C9:C14"/>
    <mergeCell ref="A79:C84"/>
    <mergeCell ref="A65:E65"/>
    <mergeCell ref="A78:E78"/>
    <mergeCell ref="A46:C51"/>
    <mergeCell ref="A66:C71"/>
    <mergeCell ref="A72:C77"/>
    <mergeCell ref="B40:C45"/>
    <mergeCell ref="A52:E52"/>
    <mergeCell ref="A53:C58"/>
    <mergeCell ref="A59:C64"/>
    <mergeCell ref="A2:E2"/>
    <mergeCell ref="E4:K4"/>
    <mergeCell ref="A8:K8"/>
    <mergeCell ref="A33:K33"/>
    <mergeCell ref="C34:C39"/>
    <mergeCell ref="C21:C26"/>
    <mergeCell ref="A9:A20"/>
    <mergeCell ref="B9:B20"/>
    <mergeCell ref="E5:E6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9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3"/>
      <c r="B1" s="33"/>
      <c r="C1" s="33"/>
      <c r="D1" s="40" t="s">
        <v>31</v>
      </c>
    </row>
    <row r="2" spans="1:4" x14ac:dyDescent="0.25">
      <c r="A2" s="172" t="s">
        <v>32</v>
      </c>
      <c r="B2" s="172"/>
      <c r="C2" s="172"/>
      <c r="D2" s="172"/>
    </row>
    <row r="4" spans="1:4" ht="90" customHeight="1" x14ac:dyDescent="0.25">
      <c r="A4" s="34" t="s">
        <v>23</v>
      </c>
      <c r="B4" s="34" t="s">
        <v>33</v>
      </c>
      <c r="C4" s="34" t="s">
        <v>34</v>
      </c>
      <c r="D4" s="34" t="s">
        <v>35</v>
      </c>
    </row>
    <row r="5" spans="1:4" x14ac:dyDescent="0.25">
      <c r="A5" s="35">
        <v>1</v>
      </c>
      <c r="B5" s="35">
        <v>2</v>
      </c>
      <c r="C5" s="35">
        <v>3</v>
      </c>
      <c r="D5" s="35">
        <v>4</v>
      </c>
    </row>
    <row r="6" spans="1:4" x14ac:dyDescent="0.25">
      <c r="A6" s="171" t="s">
        <v>47</v>
      </c>
      <c r="B6" s="171"/>
      <c r="C6" s="171"/>
      <c r="D6" s="171"/>
    </row>
    <row r="7" spans="1:4" ht="17.25" customHeight="1" x14ac:dyDescent="0.25">
      <c r="A7" s="171" t="s">
        <v>48</v>
      </c>
      <c r="B7" s="171"/>
      <c r="C7" s="171"/>
      <c r="D7" s="171"/>
    </row>
    <row r="8" spans="1:4" s="41" customFormat="1" ht="18.75" customHeight="1" x14ac:dyDescent="0.25">
      <c r="A8" s="171" t="s">
        <v>49</v>
      </c>
      <c r="B8" s="171"/>
      <c r="C8" s="171"/>
      <c r="D8" s="171"/>
    </row>
    <row r="9" spans="1:4" ht="131.25" customHeight="1" x14ac:dyDescent="0.25">
      <c r="A9" s="36" t="s">
        <v>36</v>
      </c>
      <c r="B9" s="37" t="s">
        <v>42</v>
      </c>
      <c r="C9" s="37" t="s">
        <v>41</v>
      </c>
      <c r="D9" s="37"/>
    </row>
    <row r="10" spans="1:4" s="41" customFormat="1" ht="29.25" customHeight="1" x14ac:dyDescent="0.25">
      <c r="A10" s="171" t="s">
        <v>50</v>
      </c>
      <c r="B10" s="171"/>
      <c r="C10" s="171"/>
      <c r="D10" s="171"/>
    </row>
    <row r="11" spans="1:4" ht="93.75" customHeight="1" x14ac:dyDescent="0.25">
      <c r="A11" s="39" t="s">
        <v>37</v>
      </c>
      <c r="B11" s="38" t="s">
        <v>43</v>
      </c>
      <c r="C11" s="37" t="s">
        <v>40</v>
      </c>
      <c r="D11" s="37"/>
    </row>
    <row r="12" spans="1:4" ht="12.75" customHeight="1" x14ac:dyDescent="0.25">
      <c r="A12" s="173" t="s">
        <v>51</v>
      </c>
      <c r="B12" s="174"/>
      <c r="C12" s="174"/>
      <c r="D12" s="175"/>
    </row>
    <row r="13" spans="1:4" s="41" customFormat="1" ht="27.75" customHeight="1" x14ac:dyDescent="0.25">
      <c r="A13" s="176" t="s">
        <v>45</v>
      </c>
      <c r="B13" s="177"/>
      <c r="C13" s="177"/>
      <c r="D13" s="178"/>
    </row>
    <row r="14" spans="1:4" s="41" customFormat="1" ht="13.5" customHeight="1" x14ac:dyDescent="0.25">
      <c r="A14" s="170" t="s">
        <v>52</v>
      </c>
      <c r="B14" s="170"/>
      <c r="C14" s="170"/>
      <c r="D14" s="170"/>
    </row>
    <row r="15" spans="1:4" ht="95.25" customHeight="1" x14ac:dyDescent="0.25">
      <c r="A15" s="36" t="s">
        <v>38</v>
      </c>
      <c r="B15" s="37" t="s">
        <v>46</v>
      </c>
      <c r="C15" s="37" t="s">
        <v>44</v>
      </c>
      <c r="D15" s="37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M20" sqref="M20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2" width="9.140625" style="41"/>
    <col min="13" max="13" width="12" customWidth="1"/>
    <col min="14" max="14" width="10.85546875" customWidth="1"/>
  </cols>
  <sheetData>
    <row r="1" spans="1:14" ht="15.75" x14ac:dyDescent="0.25">
      <c r="A1" s="181" t="s">
        <v>53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spans="1:14" ht="15.75" x14ac:dyDescent="0.25">
      <c r="A2" s="182" t="s">
        <v>54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1:14" ht="52.5" customHeight="1" x14ac:dyDescent="0.25">
      <c r="A3" s="183" t="s">
        <v>106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</row>
    <row r="4" spans="1:14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72"/>
      <c r="L4" s="72"/>
      <c r="M4" s="42"/>
      <c r="N4" s="42"/>
    </row>
    <row r="5" spans="1:14" ht="15.75" x14ac:dyDescent="0.25">
      <c r="A5" s="184" t="s">
        <v>55</v>
      </c>
      <c r="B5" s="184" t="s">
        <v>56</v>
      </c>
      <c r="C5" s="184" t="s">
        <v>57</v>
      </c>
      <c r="D5" s="184" t="s">
        <v>58</v>
      </c>
      <c r="E5" s="184" t="s">
        <v>59</v>
      </c>
      <c r="F5" s="184" t="s">
        <v>101</v>
      </c>
      <c r="G5" s="184" t="s">
        <v>60</v>
      </c>
      <c r="H5" s="179" t="s">
        <v>61</v>
      </c>
      <c r="I5" s="179"/>
      <c r="J5" s="179"/>
      <c r="K5" s="179"/>
      <c r="L5" s="180"/>
      <c r="M5" s="184" t="s">
        <v>62</v>
      </c>
      <c r="N5" s="184" t="s">
        <v>63</v>
      </c>
    </row>
    <row r="6" spans="1:14" ht="15.75" x14ac:dyDescent="0.25">
      <c r="A6" s="185"/>
      <c r="B6" s="185"/>
      <c r="C6" s="185"/>
      <c r="D6" s="185"/>
      <c r="E6" s="185"/>
      <c r="F6" s="185"/>
      <c r="G6" s="185"/>
      <c r="H6" s="186" t="s">
        <v>2</v>
      </c>
      <c r="I6" s="179"/>
      <c r="J6" s="179"/>
      <c r="K6" s="179"/>
      <c r="L6" s="180"/>
      <c r="M6" s="185"/>
      <c r="N6" s="185"/>
    </row>
    <row r="7" spans="1:14" ht="31.5" x14ac:dyDescent="0.25">
      <c r="A7" s="186"/>
      <c r="B7" s="186"/>
      <c r="C7" s="186"/>
      <c r="D7" s="186"/>
      <c r="E7" s="186"/>
      <c r="F7" s="186"/>
      <c r="G7" s="186"/>
      <c r="H7" s="179"/>
      <c r="I7" s="90" t="s">
        <v>64</v>
      </c>
      <c r="J7" s="90" t="s">
        <v>97</v>
      </c>
      <c r="K7" s="99" t="s">
        <v>99</v>
      </c>
      <c r="L7" s="90" t="s">
        <v>107</v>
      </c>
      <c r="M7" s="186"/>
      <c r="N7" s="186"/>
    </row>
    <row r="8" spans="1:14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74">
        <v>11</v>
      </c>
      <c r="L8" s="74">
        <v>12</v>
      </c>
      <c r="M8" s="43">
        <v>13</v>
      </c>
      <c r="N8" s="43">
        <v>14</v>
      </c>
    </row>
    <row r="9" spans="1:14" ht="15.75" x14ac:dyDescent="0.25">
      <c r="A9" s="44"/>
      <c r="B9" s="45"/>
      <c r="C9" s="46"/>
      <c r="D9" s="46"/>
      <c r="E9" s="47"/>
      <c r="F9" s="46"/>
      <c r="G9" s="46"/>
      <c r="H9" s="48"/>
      <c r="I9" s="49"/>
      <c r="J9" s="49"/>
      <c r="K9" s="47"/>
      <c r="L9" s="47"/>
      <c r="M9" s="46"/>
      <c r="N9" s="50"/>
    </row>
    <row r="10" spans="1:14" ht="15.75" x14ac:dyDescent="0.25">
      <c r="A10" s="44"/>
      <c r="B10" s="45"/>
      <c r="C10" s="46"/>
      <c r="D10" s="46"/>
      <c r="E10" s="46"/>
      <c r="F10" s="46"/>
      <c r="G10" s="46"/>
      <c r="H10" s="48"/>
      <c r="I10" s="48"/>
      <c r="J10" s="48"/>
      <c r="K10" s="67"/>
      <c r="L10" s="67"/>
      <c r="M10" s="46"/>
      <c r="N10" s="50"/>
    </row>
    <row r="11" spans="1:14" ht="15.75" x14ac:dyDescent="0.25">
      <c r="A11" s="51"/>
      <c r="B11" s="52"/>
      <c r="C11" s="48"/>
      <c r="D11" s="48"/>
      <c r="E11" s="48"/>
      <c r="F11" s="48"/>
      <c r="G11" s="48"/>
      <c r="H11" s="48"/>
      <c r="I11" s="48"/>
      <c r="J11" s="48"/>
      <c r="K11" s="75"/>
      <c r="L11" s="75"/>
      <c r="M11" s="48"/>
      <c r="N11" s="50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" right="0.7" top="0.75" bottom="0.75" header="0.3" footer="0.3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81" t="s">
        <v>65</v>
      </c>
      <c r="B1" s="181"/>
      <c r="C1" s="181"/>
      <c r="D1" s="181"/>
      <c r="E1" s="181"/>
      <c r="F1" s="181"/>
      <c r="G1" s="181"/>
    </row>
    <row r="2" spans="1:7" ht="15.75" x14ac:dyDescent="0.25">
      <c r="A2" s="182" t="s">
        <v>66</v>
      </c>
      <c r="B2" s="182"/>
      <c r="C2" s="182"/>
      <c r="D2" s="182"/>
      <c r="E2" s="182"/>
      <c r="F2" s="182"/>
      <c r="G2" s="182"/>
    </row>
    <row r="3" spans="1:7" ht="15.75" x14ac:dyDescent="0.25">
      <c r="A3" s="53"/>
      <c r="B3" s="53"/>
      <c r="C3" s="53"/>
      <c r="D3" s="53"/>
      <c r="E3" s="53"/>
      <c r="F3" s="53"/>
      <c r="G3" s="53"/>
    </row>
    <row r="4" spans="1:7" ht="78.75" x14ac:dyDescent="0.25">
      <c r="A4" s="62" t="s">
        <v>0</v>
      </c>
      <c r="B4" s="62" t="s">
        <v>102</v>
      </c>
      <c r="C4" s="62" t="s">
        <v>57</v>
      </c>
      <c r="D4" s="62" t="s">
        <v>67</v>
      </c>
      <c r="E4" s="62" t="s">
        <v>68</v>
      </c>
      <c r="F4" s="62" t="s">
        <v>69</v>
      </c>
      <c r="G4" s="62" t="s">
        <v>70</v>
      </c>
    </row>
    <row r="5" spans="1:7" x14ac:dyDescent="0.25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</row>
    <row r="6" spans="1:7" ht="15.75" x14ac:dyDescent="0.25">
      <c r="A6" s="55"/>
      <c r="B6" s="56"/>
      <c r="C6" s="57"/>
      <c r="D6" s="57"/>
      <c r="E6" s="57"/>
      <c r="F6" s="57"/>
      <c r="G6" s="59"/>
    </row>
    <row r="7" spans="1:7" ht="15.75" x14ac:dyDescent="0.25">
      <c r="A7" s="55"/>
      <c r="B7" s="56"/>
      <c r="C7" s="57"/>
      <c r="D7" s="57"/>
      <c r="E7" s="57"/>
      <c r="F7" s="57"/>
      <c r="G7" s="59"/>
    </row>
    <row r="8" spans="1:7" ht="15.75" x14ac:dyDescent="0.25">
      <c r="A8" s="60"/>
      <c r="B8" s="61"/>
      <c r="C8" s="58"/>
      <c r="D8" s="58"/>
      <c r="E8" s="58"/>
      <c r="F8" s="58"/>
      <c r="G8" s="5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5" sqref="B15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81" t="s">
        <v>39</v>
      </c>
      <c r="B1" s="181"/>
      <c r="C1" s="181"/>
      <c r="D1" s="181"/>
    </row>
    <row r="2" spans="1:4" ht="15.75" x14ac:dyDescent="0.25">
      <c r="A2" s="182" t="s">
        <v>71</v>
      </c>
      <c r="B2" s="182"/>
      <c r="C2" s="182"/>
      <c r="D2" s="182"/>
    </row>
    <row r="3" spans="1:4" ht="35.25" customHeight="1" x14ac:dyDescent="0.25">
      <c r="A3" s="187" t="s">
        <v>72</v>
      </c>
      <c r="B3" s="187"/>
      <c r="C3" s="187"/>
      <c r="D3" s="187"/>
    </row>
    <row r="4" spans="1:4" ht="15.75" x14ac:dyDescent="0.25">
      <c r="A4" s="182" t="s">
        <v>73</v>
      </c>
      <c r="B4" s="182"/>
      <c r="C4" s="182"/>
      <c r="D4" s="182"/>
    </row>
    <row r="5" spans="1:4" ht="15.75" x14ac:dyDescent="0.25">
      <c r="A5" s="63"/>
      <c r="B5" s="63"/>
      <c r="C5" s="63"/>
      <c r="D5" s="63"/>
    </row>
    <row r="6" spans="1:4" ht="111" customHeight="1" x14ac:dyDescent="0.25">
      <c r="A6" s="71" t="s">
        <v>0</v>
      </c>
      <c r="B6" s="71" t="s">
        <v>103</v>
      </c>
      <c r="C6" s="71" t="s">
        <v>74</v>
      </c>
      <c r="D6" s="71" t="s">
        <v>75</v>
      </c>
    </row>
    <row r="7" spans="1:4" x14ac:dyDescent="0.25">
      <c r="A7" s="64">
        <v>1</v>
      </c>
      <c r="B7" s="64">
        <v>2</v>
      </c>
      <c r="C7" s="64">
        <v>3</v>
      </c>
      <c r="D7" s="64">
        <v>4</v>
      </c>
    </row>
    <row r="8" spans="1:4" ht="15.75" x14ac:dyDescent="0.25">
      <c r="A8" s="65"/>
      <c r="B8" s="66"/>
      <c r="C8" s="67"/>
      <c r="D8" s="67"/>
    </row>
    <row r="9" spans="1:4" ht="15.75" x14ac:dyDescent="0.25">
      <c r="A9" s="65"/>
      <c r="B9" s="66"/>
      <c r="C9" s="67"/>
      <c r="D9" s="67"/>
    </row>
    <row r="10" spans="1:4" ht="15.75" x14ac:dyDescent="0.25">
      <c r="A10" s="69"/>
      <c r="B10" s="70"/>
      <c r="C10" s="68"/>
      <c r="D10" s="6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D26" sqref="D2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81" t="s">
        <v>76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ht="15.75" x14ac:dyDescent="0.25">
      <c r="A2" s="182" t="s">
        <v>77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ht="22.5" customHeight="1" x14ac:dyDescent="0.25">
      <c r="A3" s="183" t="s">
        <v>78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5.75" x14ac:dyDescent="0.25">
      <c r="A5" s="184" t="s">
        <v>0</v>
      </c>
      <c r="B5" s="184" t="s">
        <v>79</v>
      </c>
      <c r="C5" s="184" t="s">
        <v>80</v>
      </c>
      <c r="D5" s="184" t="s">
        <v>81</v>
      </c>
      <c r="E5" s="184" t="s">
        <v>82</v>
      </c>
      <c r="F5" s="179" t="s">
        <v>83</v>
      </c>
      <c r="G5" s="179"/>
      <c r="H5" s="179"/>
      <c r="I5" s="179"/>
      <c r="J5" s="179"/>
    </row>
    <row r="6" spans="1:10" ht="15.75" x14ac:dyDescent="0.25">
      <c r="A6" s="185"/>
      <c r="B6" s="185"/>
      <c r="C6" s="185"/>
      <c r="D6" s="185"/>
      <c r="E6" s="185"/>
      <c r="F6" s="179" t="s">
        <v>2</v>
      </c>
      <c r="G6" s="179" t="s">
        <v>3</v>
      </c>
      <c r="H6" s="179"/>
      <c r="I6" s="179"/>
      <c r="J6" s="179"/>
    </row>
    <row r="7" spans="1:10" ht="31.5" x14ac:dyDescent="0.25">
      <c r="A7" s="186"/>
      <c r="B7" s="186"/>
      <c r="C7" s="186"/>
      <c r="D7" s="186"/>
      <c r="E7" s="186"/>
      <c r="F7" s="179"/>
      <c r="G7" s="73" t="s">
        <v>84</v>
      </c>
      <c r="H7" s="73" t="s">
        <v>84</v>
      </c>
      <c r="I7" s="73" t="s">
        <v>84</v>
      </c>
      <c r="J7" s="73" t="s">
        <v>85</v>
      </c>
    </row>
    <row r="8" spans="1:10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</row>
    <row r="9" spans="1:10" ht="15.75" x14ac:dyDescent="0.25">
      <c r="A9" s="77"/>
      <c r="B9" s="78"/>
      <c r="C9" s="75"/>
      <c r="D9" s="75"/>
      <c r="E9" s="76"/>
      <c r="F9" s="75"/>
      <c r="G9" s="75"/>
      <c r="H9" s="76"/>
      <c r="I9" s="76"/>
      <c r="J9" s="76"/>
    </row>
    <row r="10" spans="1:10" ht="15.75" x14ac:dyDescent="0.25">
      <c r="A10" s="77"/>
      <c r="B10" s="78"/>
      <c r="C10" s="75"/>
      <c r="D10" s="75"/>
      <c r="E10" s="75"/>
      <c r="F10" s="75"/>
      <c r="G10" s="75"/>
      <c r="H10" s="75"/>
      <c r="I10" s="75"/>
      <c r="J10" s="75"/>
    </row>
    <row r="11" spans="1:10" ht="15.75" x14ac:dyDescent="0.25">
      <c r="A11" s="77"/>
      <c r="B11" s="78"/>
      <c r="C11" s="75"/>
      <c r="D11" s="75"/>
      <c r="E11" s="75"/>
      <c r="F11" s="75"/>
      <c r="G11" s="75"/>
      <c r="H11" s="75"/>
      <c r="I11" s="75"/>
      <c r="J11" s="7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="80" zoomScaleNormal="80" workbookViewId="0">
      <selection activeCell="M8" sqref="M8"/>
    </sheetView>
  </sheetViews>
  <sheetFormatPr defaultRowHeight="15" x14ac:dyDescent="0.25"/>
  <cols>
    <col min="1" max="1" width="10.5703125" customWidth="1"/>
    <col min="2" max="2" width="30.140625" customWidth="1"/>
    <col min="3" max="3" width="22.85546875" customWidth="1"/>
    <col min="4" max="4" width="12" customWidth="1"/>
    <col min="5" max="5" width="10.85546875" customWidth="1"/>
    <col min="6" max="6" width="10.28515625" customWidth="1"/>
    <col min="7" max="8" width="11.28515625" style="41" customWidth="1"/>
    <col min="9" max="9" width="17.42578125" customWidth="1"/>
    <col min="10" max="10" width="26.42578125" customWidth="1"/>
  </cols>
  <sheetData>
    <row r="1" spans="1:10" x14ac:dyDescent="0.25">
      <c r="A1" s="79"/>
      <c r="B1" s="79"/>
      <c r="C1" s="79"/>
      <c r="D1" s="79"/>
      <c r="E1" s="79"/>
      <c r="F1" s="79"/>
      <c r="G1" s="79"/>
      <c r="H1" s="79"/>
      <c r="I1" s="79"/>
      <c r="J1" s="87" t="s">
        <v>86</v>
      </c>
    </row>
    <row r="2" spans="1:10" x14ac:dyDescent="0.25">
      <c r="A2" s="189" t="s">
        <v>87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0" x14ac:dyDescent="0.25">
      <c r="A3" s="189"/>
      <c r="B3" s="189"/>
      <c r="C3" s="189"/>
      <c r="D3" s="189"/>
      <c r="E3" s="189"/>
      <c r="F3" s="189"/>
      <c r="G3" s="189"/>
      <c r="H3" s="189"/>
      <c r="I3" s="189"/>
      <c r="J3" s="189"/>
    </row>
    <row r="4" spans="1:10" x14ac:dyDescent="0.25">
      <c r="A4" s="79"/>
      <c r="B4" s="86"/>
      <c r="C4" s="79"/>
      <c r="D4" s="79"/>
      <c r="E4" s="79"/>
      <c r="F4" s="79"/>
      <c r="G4" s="79"/>
      <c r="H4" s="79"/>
      <c r="I4" s="79"/>
      <c r="J4" s="79"/>
    </row>
    <row r="5" spans="1:10" x14ac:dyDescent="0.25">
      <c r="A5" s="188" t="s">
        <v>88</v>
      </c>
      <c r="B5" s="188" t="s">
        <v>94</v>
      </c>
      <c r="C5" s="188" t="s">
        <v>89</v>
      </c>
      <c r="D5" s="188"/>
      <c r="E5" s="188"/>
      <c r="F5" s="188"/>
      <c r="G5" s="188"/>
      <c r="H5" s="188"/>
      <c r="I5" s="188"/>
      <c r="J5" s="188" t="s">
        <v>90</v>
      </c>
    </row>
    <row r="6" spans="1:10" ht="103.5" customHeight="1" x14ac:dyDescent="0.25">
      <c r="A6" s="188"/>
      <c r="B6" s="188"/>
      <c r="C6" s="188"/>
      <c r="D6" s="81" t="s">
        <v>91</v>
      </c>
      <c r="E6" s="81" t="s">
        <v>92</v>
      </c>
      <c r="F6" s="81" t="s">
        <v>98</v>
      </c>
      <c r="G6" s="100" t="s">
        <v>100</v>
      </c>
      <c r="H6" s="91" t="s">
        <v>108</v>
      </c>
      <c r="I6" s="81" t="s">
        <v>109</v>
      </c>
      <c r="J6" s="188"/>
    </row>
    <row r="7" spans="1:10" x14ac:dyDescent="0.2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2">
        <v>6</v>
      </c>
      <c r="G7" s="82">
        <v>7</v>
      </c>
      <c r="H7" s="82">
        <v>8</v>
      </c>
      <c r="I7" s="81">
        <v>9</v>
      </c>
      <c r="J7" s="83">
        <v>10</v>
      </c>
    </row>
    <row r="8" spans="1:10" ht="59.45" customHeight="1" x14ac:dyDescent="0.25">
      <c r="A8" s="81"/>
      <c r="B8" s="80"/>
      <c r="C8" s="84"/>
      <c r="D8" s="85"/>
      <c r="E8" s="85"/>
      <c r="F8" s="85"/>
      <c r="G8" s="85"/>
      <c r="H8" s="85"/>
      <c r="I8" s="84"/>
      <c r="J8" s="84"/>
    </row>
    <row r="9" spans="1:10" ht="52.9" customHeight="1" x14ac:dyDescent="0.25">
      <c r="A9" s="81"/>
      <c r="B9" s="80"/>
      <c r="C9" s="84"/>
      <c r="D9" s="85"/>
      <c r="E9" s="85"/>
      <c r="F9" s="85"/>
      <c r="G9" s="85"/>
      <c r="H9" s="85"/>
      <c r="I9" s="84"/>
      <c r="J9" s="84"/>
    </row>
    <row r="10" spans="1:10" ht="50.45" customHeight="1" x14ac:dyDescent="0.25">
      <c r="A10" s="81"/>
      <c r="B10" s="80"/>
      <c r="C10" s="84"/>
      <c r="D10" s="85"/>
      <c r="E10" s="85"/>
      <c r="F10" s="85"/>
      <c r="G10" s="85"/>
      <c r="H10" s="85"/>
      <c r="I10" s="84"/>
      <c r="J10" s="84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2025-01-13T05:50:34Z</dcterms:modified>
</cp:coreProperties>
</file>