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19\13 комфорт\МП\551-п от 11.09.2019 - копия - копия\"/>
    </mc:Choice>
  </mc:AlternateContent>
  <xr:revisionPtr revIDLastSave="0" documentId="13_ncr:1_{6C5FCBF7-602D-456B-BD22-DCF8AFC96A3E}" xr6:coauthVersionLast="45" xr6:coauthVersionMax="45" xr10:uidLastSave="{00000000-0000-0000-0000-000000000000}"/>
  <bookViews>
    <workbookView xWindow="-120" yWindow="-120" windowWidth="29040" windowHeight="15840" activeTab="2" xr2:uid="{00000000-000D-0000-FFFF-FFFF00000000}"/>
  </bookViews>
  <sheets>
    <sheet name="Программные мероприятия" sheetId="1" r:id="rId1"/>
    <sheet name="Лист1" sheetId="2" r:id="rId2"/>
    <sheet name="до 30 года" sheetId="3" r:id="rId3"/>
  </sheets>
  <definedNames>
    <definedName name="_xlnm.Print_Titles" localSheetId="0">'Программные мероприятия'!$6:$8</definedName>
    <definedName name="Картриджи">#REF!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26" i="3" l="1"/>
  <c r="F33" i="3"/>
  <c r="F25" i="3" l="1"/>
  <c r="F19" i="3"/>
  <c r="F13" i="3"/>
  <c r="F20" i="3" l="1"/>
  <c r="F32" i="3"/>
  <c r="F14" i="3"/>
  <c r="F23" i="3" l="1"/>
  <c r="F31" i="3" l="1"/>
  <c r="F37" i="3" l="1"/>
  <c r="I54" i="3" l="1"/>
  <c r="J54" i="3"/>
  <c r="M54" i="3"/>
  <c r="N54" i="3"/>
  <c r="Q54" i="3"/>
  <c r="G55" i="3"/>
  <c r="J55" i="3"/>
  <c r="K55" i="3"/>
  <c r="N55" i="3"/>
  <c r="O55" i="3"/>
  <c r="G56" i="3"/>
  <c r="H56" i="3"/>
  <c r="K56" i="3"/>
  <c r="L56" i="3"/>
  <c r="O56" i="3"/>
  <c r="P56" i="3"/>
  <c r="G58" i="3"/>
  <c r="H58" i="3"/>
  <c r="I58" i="3"/>
  <c r="J58" i="3"/>
  <c r="K58" i="3"/>
  <c r="L58" i="3"/>
  <c r="M58" i="3"/>
  <c r="N58" i="3"/>
  <c r="O58" i="3"/>
  <c r="P58" i="3"/>
  <c r="Q58" i="3"/>
  <c r="G50" i="3"/>
  <c r="G57" i="3" s="1"/>
  <c r="H50" i="3"/>
  <c r="H57" i="3" s="1"/>
  <c r="I50" i="3"/>
  <c r="I57" i="3" s="1"/>
  <c r="J50" i="3"/>
  <c r="J57" i="3" s="1"/>
  <c r="K50" i="3"/>
  <c r="K57" i="3" s="1"/>
  <c r="L50" i="3"/>
  <c r="L57" i="3" s="1"/>
  <c r="M50" i="3"/>
  <c r="M57" i="3" s="1"/>
  <c r="N50" i="3"/>
  <c r="N57" i="3" s="1"/>
  <c r="O50" i="3"/>
  <c r="O57" i="3" s="1"/>
  <c r="P50" i="3"/>
  <c r="P57" i="3" s="1"/>
  <c r="Q50" i="3"/>
  <c r="Q57" i="3" s="1"/>
  <c r="F50" i="3"/>
  <c r="F57" i="3" s="1"/>
  <c r="G49" i="3"/>
  <c r="H49" i="3"/>
  <c r="I49" i="3"/>
  <c r="I56" i="3" s="1"/>
  <c r="J49" i="3"/>
  <c r="J56" i="3" s="1"/>
  <c r="K49" i="3"/>
  <c r="L49" i="3"/>
  <c r="M49" i="3"/>
  <c r="M56" i="3" s="1"/>
  <c r="N49" i="3"/>
  <c r="N56" i="3" s="1"/>
  <c r="O49" i="3"/>
  <c r="P49" i="3"/>
  <c r="Q49" i="3"/>
  <c r="Q56" i="3" s="1"/>
  <c r="G48" i="3"/>
  <c r="H48" i="3"/>
  <c r="H55" i="3" s="1"/>
  <c r="I48" i="3"/>
  <c r="I55" i="3" s="1"/>
  <c r="J48" i="3"/>
  <c r="K48" i="3"/>
  <c r="L48" i="3"/>
  <c r="L55" i="3" s="1"/>
  <c r="M48" i="3"/>
  <c r="M55" i="3" s="1"/>
  <c r="N48" i="3"/>
  <c r="O48" i="3"/>
  <c r="P48" i="3"/>
  <c r="P55" i="3" s="1"/>
  <c r="Q48" i="3"/>
  <c r="Q55" i="3" s="1"/>
  <c r="G47" i="3"/>
  <c r="G54" i="3" s="1"/>
  <c r="H47" i="3"/>
  <c r="H54" i="3" s="1"/>
  <c r="I47" i="3"/>
  <c r="J47" i="3"/>
  <c r="K47" i="3"/>
  <c r="K54" i="3" s="1"/>
  <c r="L47" i="3"/>
  <c r="L54" i="3" s="1"/>
  <c r="M47" i="3"/>
  <c r="N47" i="3"/>
  <c r="O47" i="3"/>
  <c r="O54" i="3" s="1"/>
  <c r="P47" i="3"/>
  <c r="P54" i="3" s="1"/>
  <c r="Q47" i="3"/>
  <c r="F47" i="3"/>
  <c r="F54" i="3" s="1"/>
  <c r="E47" i="3" l="1"/>
  <c r="H38" i="3"/>
  <c r="F24" i="3"/>
  <c r="F49" i="3" s="1"/>
  <c r="F56" i="3" s="1"/>
  <c r="G38" i="3" l="1"/>
  <c r="J38" i="3"/>
  <c r="I37" i="3"/>
  <c r="I38" i="3"/>
  <c r="F11" i="3" l="1"/>
  <c r="F48" i="3" s="1"/>
  <c r="F55" i="3" s="1"/>
  <c r="F38" i="3"/>
  <c r="F51" i="3" s="1"/>
  <c r="F58" i="3" s="1"/>
  <c r="F27" i="3"/>
  <c r="F15" i="3"/>
  <c r="F9" i="3" l="1"/>
  <c r="G53" i="3"/>
  <c r="H53" i="3"/>
  <c r="I53" i="3"/>
  <c r="J53" i="3"/>
  <c r="K53" i="3"/>
  <c r="L53" i="3"/>
  <c r="M53" i="3"/>
  <c r="N53" i="3"/>
  <c r="O53" i="3"/>
  <c r="P53" i="3"/>
  <c r="Q53" i="3"/>
  <c r="F21" i="3" l="1"/>
  <c r="G9" i="3" l="1"/>
  <c r="G46" i="3"/>
  <c r="H46" i="3"/>
  <c r="I46" i="3"/>
  <c r="J46" i="3"/>
  <c r="K46" i="3"/>
  <c r="L46" i="3"/>
  <c r="M46" i="3"/>
  <c r="N46" i="3"/>
  <c r="O46" i="3"/>
  <c r="P46" i="3"/>
  <c r="Q46" i="3"/>
  <c r="H41" i="3"/>
  <c r="I41" i="3" s="1"/>
  <c r="J41" i="3" s="1"/>
  <c r="K41" i="3" s="1"/>
  <c r="L41" i="3" s="1"/>
  <c r="M41" i="3" s="1"/>
  <c r="N41" i="3" s="1"/>
  <c r="O41" i="3" s="1"/>
  <c r="P41" i="3" s="1"/>
  <c r="Q41" i="3" s="1"/>
  <c r="H42" i="3"/>
  <c r="I42" i="3" s="1"/>
  <c r="J42" i="3" s="1"/>
  <c r="K42" i="3" s="1"/>
  <c r="L42" i="3" s="1"/>
  <c r="M42" i="3" s="1"/>
  <c r="N42" i="3" s="1"/>
  <c r="O42" i="3" s="1"/>
  <c r="P42" i="3" s="1"/>
  <c r="Q42" i="3" s="1"/>
  <c r="H43" i="3"/>
  <c r="I43" i="3" s="1"/>
  <c r="J43" i="3" s="1"/>
  <c r="K43" i="3" s="1"/>
  <c r="L43" i="3" s="1"/>
  <c r="M43" i="3" s="1"/>
  <c r="N43" i="3" s="1"/>
  <c r="O43" i="3" s="1"/>
  <c r="P43" i="3" s="1"/>
  <c r="Q43" i="3" s="1"/>
  <c r="H44" i="3"/>
  <c r="I44" i="3" s="1"/>
  <c r="J44" i="3" s="1"/>
  <c r="K44" i="3" s="1"/>
  <c r="L44" i="3" s="1"/>
  <c r="M44" i="3" s="1"/>
  <c r="N44" i="3" s="1"/>
  <c r="O44" i="3" s="1"/>
  <c r="P44" i="3" s="1"/>
  <c r="Q44" i="3" s="1"/>
  <c r="H45" i="3"/>
  <c r="I45" i="3" s="1"/>
  <c r="J45" i="3" s="1"/>
  <c r="K45" i="3" s="1"/>
  <c r="L45" i="3" s="1"/>
  <c r="M45" i="3" s="1"/>
  <c r="N45" i="3" s="1"/>
  <c r="O45" i="3" s="1"/>
  <c r="P45" i="3" s="1"/>
  <c r="Q45" i="3" s="1"/>
  <c r="F36" i="3"/>
  <c r="F35" i="3"/>
  <c r="F34" i="3"/>
  <c r="E43" i="3" l="1"/>
  <c r="E51" i="3"/>
  <c r="H39" i="3"/>
  <c r="H52" i="3"/>
  <c r="G36" i="3"/>
  <c r="G40" i="3"/>
  <c r="H40" i="3" s="1"/>
  <c r="F46" i="3" l="1"/>
  <c r="G34" i="3"/>
  <c r="F53" i="3"/>
  <c r="G37" i="3"/>
  <c r="G35" i="3"/>
  <c r="G33" i="3" l="1"/>
  <c r="H37" i="3"/>
  <c r="E30" i="3" l="1"/>
  <c r="E18" i="3"/>
  <c r="E32" i="3"/>
  <c r="H35" i="3"/>
  <c r="H36" i="3"/>
  <c r="H34" i="3" l="1"/>
  <c r="H33" i="3" s="1"/>
  <c r="H9" i="3"/>
  <c r="J37" i="3"/>
  <c r="E23" i="3"/>
  <c r="E17" i="3"/>
  <c r="E16" i="3"/>
  <c r="E26" i="3"/>
  <c r="E22" i="3"/>
  <c r="E20" i="3"/>
  <c r="E31" i="3"/>
  <c r="I35" i="3"/>
  <c r="I39" i="3"/>
  <c r="I52" i="3"/>
  <c r="J52" i="3" s="1"/>
  <c r="K52" i="3" s="1"/>
  <c r="L52" i="3" s="1"/>
  <c r="M52" i="3" s="1"/>
  <c r="N52" i="3" s="1"/>
  <c r="O52" i="3" s="1"/>
  <c r="P52" i="3" s="1"/>
  <c r="Q52" i="3" s="1"/>
  <c r="I40" i="3"/>
  <c r="J40" i="3" s="1"/>
  <c r="K40" i="3" s="1"/>
  <c r="L40" i="3" s="1"/>
  <c r="M40" i="3" s="1"/>
  <c r="N40" i="3" s="1"/>
  <c r="O40" i="3" s="1"/>
  <c r="P40" i="3" s="1"/>
  <c r="Q40" i="3" s="1"/>
  <c r="F40" i="3"/>
  <c r="J9" i="1"/>
  <c r="K9" i="1"/>
  <c r="L9" i="1"/>
  <c r="M9" i="1"/>
  <c r="N9" i="1"/>
  <c r="O9" i="1"/>
  <c r="P9" i="1"/>
  <c r="Q9" i="1"/>
  <c r="R9" i="1"/>
  <c r="S9" i="1"/>
  <c r="I9" i="3" l="1"/>
  <c r="I34" i="3"/>
  <c r="K38" i="3"/>
  <c r="I36" i="3"/>
  <c r="K37" i="3"/>
  <c r="E29" i="3"/>
  <c r="E24" i="3"/>
  <c r="E46" i="3"/>
  <c r="E58" i="3"/>
  <c r="E54" i="3"/>
  <c r="E52" i="3"/>
  <c r="E44" i="3"/>
  <c r="E42" i="3"/>
  <c r="E40" i="3"/>
  <c r="J39" i="3"/>
  <c r="K39" i="3" s="1"/>
  <c r="L39" i="3" s="1"/>
  <c r="M39" i="3" s="1"/>
  <c r="N39" i="3" s="1"/>
  <c r="O39" i="3" s="1"/>
  <c r="P39" i="3" s="1"/>
  <c r="Q39" i="3" s="1"/>
  <c r="E56" i="3"/>
  <c r="G13" i="1"/>
  <c r="J9" i="3" l="1"/>
  <c r="J34" i="3"/>
  <c r="L38" i="3"/>
  <c r="J35" i="3"/>
  <c r="I33" i="3"/>
  <c r="J36" i="3"/>
  <c r="L37" i="3"/>
  <c r="E49" i="3"/>
  <c r="E39" i="3"/>
  <c r="E41" i="3"/>
  <c r="E45" i="3"/>
  <c r="E55" i="3"/>
  <c r="E57" i="3"/>
  <c r="E50" i="3"/>
  <c r="G66" i="1"/>
  <c r="H66" i="1"/>
  <c r="I66" i="1"/>
  <c r="F66" i="1"/>
  <c r="E53" i="3" l="1"/>
  <c r="K9" i="3"/>
  <c r="K36" i="3"/>
  <c r="M38" i="3"/>
  <c r="J33" i="3"/>
  <c r="K35" i="3"/>
  <c r="L9" i="3"/>
  <c r="K34" i="3"/>
  <c r="M37" i="3"/>
  <c r="E66" i="1"/>
  <c r="E48" i="3"/>
  <c r="G69" i="1"/>
  <c r="K33" i="3" l="1"/>
  <c r="N38" i="3"/>
  <c r="L34" i="3"/>
  <c r="L35" i="3"/>
  <c r="L36" i="3"/>
  <c r="N37" i="3"/>
  <c r="G19" i="1"/>
  <c r="G43" i="1" s="1"/>
  <c r="M9" i="3" l="1"/>
  <c r="M36" i="3"/>
  <c r="M35" i="3"/>
  <c r="N9" i="3"/>
  <c r="M34" i="3"/>
  <c r="L33" i="3"/>
  <c r="O38" i="3"/>
  <c r="O37" i="3"/>
  <c r="G9" i="1"/>
  <c r="G70" i="1"/>
  <c r="M33" i="3" l="1"/>
  <c r="N35" i="3"/>
  <c r="N34" i="3"/>
  <c r="Q38" i="3"/>
  <c r="P38" i="3"/>
  <c r="N36" i="3"/>
  <c r="P37" i="3"/>
  <c r="F13" i="1"/>
  <c r="E19" i="3" l="1"/>
  <c r="E28" i="3"/>
  <c r="E27" i="3"/>
  <c r="E38" i="3"/>
  <c r="O9" i="3"/>
  <c r="E21" i="3"/>
  <c r="E25" i="3"/>
  <c r="E15" i="3"/>
  <c r="O35" i="3"/>
  <c r="O36" i="3"/>
  <c r="N33" i="3"/>
  <c r="E14" i="3"/>
  <c r="P9" i="3"/>
  <c r="O34" i="3"/>
  <c r="F12" i="1"/>
  <c r="F24" i="1"/>
  <c r="F21" i="1" s="1"/>
  <c r="G44" i="1"/>
  <c r="H44" i="1"/>
  <c r="I44" i="1"/>
  <c r="F44" i="1"/>
  <c r="G56" i="1"/>
  <c r="H43" i="1"/>
  <c r="I43" i="1"/>
  <c r="F43" i="1"/>
  <c r="G42" i="1"/>
  <c r="H42" i="1"/>
  <c r="I42" i="1"/>
  <c r="G41" i="1"/>
  <c r="H41" i="1"/>
  <c r="I41" i="1"/>
  <c r="F41" i="1"/>
  <c r="G40" i="1"/>
  <c r="H40" i="1"/>
  <c r="I40" i="1"/>
  <c r="F40" i="1"/>
  <c r="F53" i="1" s="1"/>
  <c r="G33" i="1"/>
  <c r="H33" i="1"/>
  <c r="I33" i="1"/>
  <c r="F33" i="1"/>
  <c r="G27" i="1"/>
  <c r="H27" i="1"/>
  <c r="I27" i="1"/>
  <c r="F27" i="1"/>
  <c r="G21" i="1"/>
  <c r="H21" i="1"/>
  <c r="I21" i="1"/>
  <c r="G15" i="1"/>
  <c r="H15" i="1"/>
  <c r="I15" i="1"/>
  <c r="F15" i="1"/>
  <c r="H9" i="1"/>
  <c r="I9" i="1"/>
  <c r="O33" i="3" l="1"/>
  <c r="Q37" i="3"/>
  <c r="E37" i="3" s="1"/>
  <c r="P34" i="3"/>
  <c r="Q36" i="3"/>
  <c r="P36" i="3"/>
  <c r="Q35" i="3"/>
  <c r="P35" i="3"/>
  <c r="E13" i="3"/>
  <c r="F42" i="1"/>
  <c r="E42" i="1" s="1"/>
  <c r="E53" i="1"/>
  <c r="F9" i="1"/>
  <c r="E9" i="1" s="1"/>
  <c r="E43" i="1"/>
  <c r="E40" i="1"/>
  <c r="E41" i="1"/>
  <c r="E34" i="1"/>
  <c r="E22" i="1"/>
  <c r="E12" i="3" l="1"/>
  <c r="E35" i="3"/>
  <c r="E36" i="3"/>
  <c r="Q9" i="3"/>
  <c r="E9" i="3" s="1"/>
  <c r="P33" i="3"/>
  <c r="E11" i="3"/>
  <c r="Q34" i="3"/>
  <c r="E10" i="3"/>
  <c r="I67" i="1"/>
  <c r="H67" i="1"/>
  <c r="E16" i="1"/>
  <c r="E10" i="1"/>
  <c r="Q33" i="3" l="1"/>
  <c r="E33" i="3" s="1"/>
  <c r="E34" i="3"/>
  <c r="I70" i="1"/>
  <c r="H70" i="1"/>
  <c r="H69" i="1"/>
  <c r="F69" i="1"/>
  <c r="I68" i="1"/>
  <c r="H68" i="1"/>
  <c r="G68" i="1"/>
  <c r="G67" i="1"/>
  <c r="F67" i="1"/>
  <c r="I64" i="1"/>
  <c r="H64" i="1"/>
  <c r="G64" i="1"/>
  <c r="F64" i="1"/>
  <c r="I63" i="1"/>
  <c r="H63" i="1"/>
  <c r="G63" i="1"/>
  <c r="F63" i="1"/>
  <c r="I62" i="1"/>
  <c r="H62" i="1"/>
  <c r="G62" i="1"/>
  <c r="F62" i="1"/>
  <c r="I61" i="1"/>
  <c r="I59" i="1" s="1"/>
  <c r="H61" i="1"/>
  <c r="H59" i="1" s="1"/>
  <c r="G61" i="1"/>
  <c r="F61" i="1"/>
  <c r="F59" i="1" s="1"/>
  <c r="E51" i="1"/>
  <c r="E50" i="1"/>
  <c r="E49" i="1"/>
  <c r="E48" i="1"/>
  <c r="I46" i="1"/>
  <c r="H46" i="1"/>
  <c r="G46" i="1"/>
  <c r="F46" i="1"/>
  <c r="I57" i="1"/>
  <c r="H57" i="1"/>
  <c r="G57" i="1"/>
  <c r="H56" i="1"/>
  <c r="I55" i="1"/>
  <c r="H55" i="1"/>
  <c r="G55" i="1"/>
  <c r="I54" i="1"/>
  <c r="G54" i="1"/>
  <c r="E38" i="1"/>
  <c r="E37" i="1"/>
  <c r="E36" i="1"/>
  <c r="E35" i="1"/>
  <c r="E33" i="1"/>
  <c r="E32" i="1"/>
  <c r="E31" i="1"/>
  <c r="E30" i="1"/>
  <c r="E26" i="1"/>
  <c r="E25" i="1"/>
  <c r="E24" i="1"/>
  <c r="E23" i="1"/>
  <c r="E21" i="1"/>
  <c r="E20" i="1"/>
  <c r="E19" i="1"/>
  <c r="E18" i="1"/>
  <c r="E17" i="1"/>
  <c r="F70" i="1"/>
  <c r="I69" i="1"/>
  <c r="E13" i="1"/>
  <c r="F68" i="1"/>
  <c r="E12" i="1"/>
  <c r="E11" i="1"/>
  <c r="I39" i="1"/>
  <c r="H39" i="1"/>
  <c r="H65" i="1" l="1"/>
  <c r="I65" i="1"/>
  <c r="E67" i="1"/>
  <c r="F65" i="1"/>
  <c r="G65" i="1"/>
  <c r="G52" i="1"/>
  <c r="E61" i="1"/>
  <c r="E62" i="1"/>
  <c r="E46" i="1"/>
  <c r="G59" i="1"/>
  <c r="E59" i="1" s="1"/>
  <c r="E63" i="1"/>
  <c r="G39" i="1"/>
  <c r="E64" i="1"/>
  <c r="E27" i="1"/>
  <c r="E15" i="1"/>
  <c r="E69" i="1"/>
  <c r="E68" i="1"/>
  <c r="F54" i="1"/>
  <c r="H54" i="1"/>
  <c r="H52" i="1" s="1"/>
  <c r="F56" i="1"/>
  <c r="E14" i="1"/>
  <c r="E70" i="1" s="1"/>
  <c r="E44" i="1"/>
  <c r="E65" i="1" l="1"/>
  <c r="E54" i="1"/>
  <c r="F39" i="1"/>
  <c r="E39" i="1" s="1"/>
  <c r="F55" i="1"/>
  <c r="E55" i="1" s="1"/>
  <c r="F57" i="1"/>
  <c r="E57" i="1" s="1"/>
  <c r="I56" i="1"/>
  <c r="I52" i="1" s="1"/>
  <c r="F52" i="1" l="1"/>
  <c r="E52" i="1" s="1"/>
  <c r="E56" i="1"/>
</calcChain>
</file>

<file path=xl/sharedStrings.xml><?xml version="1.0" encoding="utf-8"?>
<sst xmlns="http://schemas.openxmlformats.org/spreadsheetml/2006/main" count="169" uniqueCount="41">
  <si>
    <t>Таблица №2</t>
  </si>
  <si>
    <t>Перечень программных мероприятий</t>
  </si>
  <si>
    <t>№
п/п</t>
  </si>
  <si>
    <t>Мероприятия муниципальной программы</t>
  </si>
  <si>
    <t>Ответвсенный исполнитель / соисполнитель</t>
  </si>
  <si>
    <t>Источники финансирования</t>
  </si>
  <si>
    <t>Финансовые затраты на реализацию (тыс. рублей)</t>
  </si>
  <si>
    <t>Всего</t>
  </si>
  <si>
    <t>2017 г.</t>
  </si>
  <si>
    <t>2018 г.</t>
  </si>
  <si>
    <t>2019 г.</t>
  </si>
  <si>
    <t>2020 г.</t>
  </si>
  <si>
    <t>1</t>
  </si>
  <si>
    <t>Основное мероприятие: "Комплексное благоустройство городского поселения"
(показатель  №2,3)</t>
  </si>
  <si>
    <t>МУ «Администрация городского поселения Пойковский»/МКУ «Служба ЖКХ и благоустройства городского поселения Пойковский» отдел ЖКХ и благоустройства</t>
  </si>
  <si>
    <t>всего</t>
  </si>
  <si>
    <t>бюджет автономного округа</t>
  </si>
  <si>
    <t>бюджет района</t>
  </si>
  <si>
    <t xml:space="preserve">бюджет городского поселения </t>
  </si>
  <si>
    <t>иные источники</t>
  </si>
  <si>
    <t>МУ «Администрация городского поселения Пойковский»</t>
  </si>
  <si>
    <t>2</t>
  </si>
  <si>
    <t>Основное мероприятие: "Формирование комфортной городской среды"
(показатель № 4,5,6)</t>
  </si>
  <si>
    <t>3</t>
  </si>
  <si>
    <t>Основное мероприятие: "Благоустройство дворовых территорий и проездов к  многоквартирным жилым домам городского поселения"
(показатель №1)</t>
  </si>
  <si>
    <t>4</t>
  </si>
  <si>
    <t>Основное мероприятие: "Развитие исторических и иных местных традиций"       (показатель №3)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</si>
  <si>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</si>
  <si>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</si>
  <si>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</si>
  <si>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</si>
  <si>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Ответственный исполнитель (МУ "Администрация городского поселения Пойковский")</t>
  </si>
  <si>
    <t>Соисполнитель МКУ «Служба ЖКХ и благоустройства городского поселения Пойковский» отдел ЖКХ и благоустройства</t>
  </si>
  <si>
    <t>федеральный бюджет</t>
  </si>
  <si>
    <t>450-п от 31.10.2016
70-п от 15.03.2017
167 -п от 23.05.2017
176-п от 24.05.2017
279-п от 25.07.2017
610-п от 21.12.2017
258-п от 19.04.2018</t>
  </si>
  <si>
    <t>Комплексное благоустройство городского поселения
(1,2,3)</t>
  </si>
  <si>
    <t>Обеспечение экологической безопасности (6,7)</t>
  </si>
  <si>
    <t>Доступная среда (5)</t>
  </si>
  <si>
    <t>Содержание Парков, Скверов (4)</t>
  </si>
  <si>
    <t>МУ «Администрация городского поселения Пойковский»/ МКУ «Служба ЖКХ и благоустройства городского поселения Пойковский» отдел ЖКХ и благоустройства</t>
  </si>
  <si>
    <t>МУ «Администрация городского поселения Пойковский» / МКУ «Служба ЖКХ и благоустройства городского поселения Пойковский» отдел ЖКХ и благоустройства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</si>
</sst>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000\ _₽_-;\-* #,##0.000\ _₽_-;_-* &quot;-&quot;???\ _₽_-;_-@_-"/>
    <numFmt numFmtId="165" formatCode="_-* #,##0.00000\ _₽_-;\-* #,##0.00000\ _₽_-;_-* &quot;-&quot;?????\ _₽_-;_-@_-"/>
  </numFmts>
  <fonts count="5" x14ac:knownFonts="1">
    <font>
      <sz val="10"/>
      <name val="Arial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49" fontId="1" fillId="0" borderId="0" xfId="0" applyNumberFormat="1" applyFont="1" applyFill="1" applyAlignment="1" applyProtection="1">
      <alignment wrapText="1"/>
    </xf>
    <xf numFmtId="0" fontId="1" fillId="0" borderId="0" xfId="0" applyFont="1" applyFill="1" applyAlignment="1" applyProtection="1">
      <alignment wrapText="1"/>
    </xf>
    <xf numFmtId="0" fontId="1" fillId="0" borderId="0" xfId="0" applyFont="1" applyFill="1" applyAlignment="1" applyProtection="1">
      <alignment vertical="center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164" fontId="2" fillId="0" borderId="1" xfId="0" applyNumberFormat="1" applyFont="1" applyFill="1" applyBorder="1" applyAlignment="1" applyProtection="1">
      <alignment vertical="center" wrapText="1"/>
    </xf>
    <xf numFmtId="164" fontId="1" fillId="0" borderId="1" xfId="0" applyNumberFormat="1" applyFont="1" applyFill="1" applyBorder="1" applyAlignment="1" applyProtection="1">
      <alignment vertical="center" wrapText="1"/>
    </xf>
    <xf numFmtId="0" fontId="1" fillId="0" borderId="1" xfId="0" applyFont="1" applyFill="1" applyBorder="1" applyAlignment="1" applyProtection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165" fontId="1" fillId="0" borderId="1" xfId="0" applyNumberFormat="1" applyFont="1" applyFill="1" applyBorder="1" applyAlignment="1" applyProtection="1">
      <alignment vertical="center" wrapText="1"/>
    </xf>
    <xf numFmtId="0" fontId="1" fillId="0" borderId="1" xfId="0" applyFont="1" applyFill="1" applyBorder="1" applyAlignment="1" applyProtection="1">
      <alignment wrapText="1"/>
    </xf>
    <xf numFmtId="165" fontId="1" fillId="0" borderId="1" xfId="0" applyNumberFormat="1" applyFont="1" applyFill="1" applyBorder="1" applyAlignment="1" applyProtection="1">
      <alignment wrapText="1"/>
    </xf>
    <xf numFmtId="49" fontId="3" fillId="0" borderId="0" xfId="0" applyNumberFormat="1" applyFont="1" applyFill="1" applyAlignment="1" applyProtection="1">
      <alignment wrapText="1"/>
    </xf>
    <xf numFmtId="0" fontId="3" fillId="0" borderId="0" xfId="0" applyFont="1" applyFill="1" applyAlignment="1" applyProtection="1">
      <alignment wrapText="1"/>
    </xf>
    <xf numFmtId="0" fontId="3" fillId="0" borderId="0" xfId="0" applyFont="1" applyFill="1" applyAlignment="1" applyProtection="1">
      <alignment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vertical="center" wrapText="1"/>
    </xf>
    <xf numFmtId="49" fontId="4" fillId="0" borderId="1" xfId="0" applyNumberFormat="1" applyFont="1" applyFill="1" applyBorder="1" applyAlignment="1" applyProtection="1">
      <alignment horizontal="left" vertical="top" wrapText="1"/>
    </xf>
    <xf numFmtId="164" fontId="4" fillId="0" borderId="1" xfId="0" applyNumberFormat="1" applyFont="1" applyFill="1" applyBorder="1" applyAlignment="1" applyProtection="1">
      <alignment vertical="center" wrapText="1"/>
    </xf>
    <xf numFmtId="49" fontId="3" fillId="0" borderId="1" xfId="0" applyNumberFormat="1" applyFont="1" applyFill="1" applyBorder="1" applyAlignment="1" applyProtection="1">
      <alignment horizontal="left" vertical="top" wrapText="1"/>
    </xf>
    <xf numFmtId="164" fontId="3" fillId="0" borderId="1" xfId="0" applyNumberFormat="1" applyFont="1" applyFill="1" applyBorder="1" applyAlignment="1" applyProtection="1">
      <alignment vertical="center" wrapText="1"/>
    </xf>
    <xf numFmtId="165" fontId="3" fillId="0" borderId="0" xfId="0" applyNumberFormat="1" applyFont="1" applyFill="1" applyAlignment="1" applyProtection="1">
      <alignment wrapText="1"/>
    </xf>
    <xf numFmtId="0" fontId="3" fillId="0" borderId="1" xfId="0" applyFont="1" applyFill="1" applyBorder="1" applyAlignment="1" applyProtection="1">
      <alignment horizontal="center" vertical="center" wrapText="1"/>
    </xf>
    <xf numFmtId="164" fontId="3" fillId="0" borderId="0" xfId="0" applyNumberFormat="1" applyFont="1" applyFill="1" applyAlignment="1" applyProtection="1">
      <alignment wrapText="1"/>
    </xf>
    <xf numFmtId="164" fontId="3" fillId="2" borderId="1" xfId="0" applyNumberFormat="1" applyFont="1" applyFill="1" applyBorder="1" applyAlignment="1" applyProtection="1">
      <alignment vertical="center" wrapText="1"/>
    </xf>
    <xf numFmtId="49" fontId="1" fillId="0" borderId="0" xfId="0" applyNumberFormat="1" applyFont="1" applyFill="1" applyAlignment="1" applyProtection="1">
      <alignment horizont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49" fontId="1" fillId="0" borderId="3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left" vertical="top" wrapText="1"/>
    </xf>
    <xf numFmtId="49" fontId="1" fillId="0" borderId="3" xfId="0" applyNumberFormat="1" applyFont="1" applyFill="1" applyBorder="1" applyAlignment="1" applyProtection="1">
      <alignment horizontal="left" vertical="top" wrapText="1"/>
    </xf>
    <xf numFmtId="49" fontId="1" fillId="0" borderId="4" xfId="0" applyNumberFormat="1" applyFont="1" applyFill="1" applyBorder="1" applyAlignment="1" applyProtection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left" vertical="top" wrapText="1"/>
    </xf>
    <xf numFmtId="49" fontId="1" fillId="0" borderId="5" xfId="0" applyNumberFormat="1" applyFont="1" applyFill="1" applyBorder="1" applyAlignment="1" applyProtection="1">
      <alignment horizontal="left" vertical="top" wrapText="1"/>
    </xf>
    <xf numFmtId="49" fontId="1" fillId="0" borderId="6" xfId="0" applyNumberFormat="1" applyFont="1" applyFill="1" applyBorder="1" applyAlignment="1" applyProtection="1">
      <alignment horizontal="left" vertical="top" wrapText="1"/>
    </xf>
    <xf numFmtId="49" fontId="1" fillId="0" borderId="7" xfId="0" applyNumberFormat="1" applyFont="1" applyFill="1" applyBorder="1" applyAlignment="1" applyProtection="1">
      <alignment horizontal="left" vertical="top" wrapText="1"/>
    </xf>
    <xf numFmtId="49" fontId="1" fillId="0" borderId="8" xfId="0" applyNumberFormat="1" applyFont="1" applyFill="1" applyBorder="1" applyAlignment="1" applyProtection="1">
      <alignment horizontal="left" vertical="top" wrapText="1"/>
    </xf>
    <xf numFmtId="49" fontId="1" fillId="0" borderId="9" xfId="0" applyNumberFormat="1" applyFont="1" applyFill="1" applyBorder="1" applyAlignment="1" applyProtection="1">
      <alignment horizontal="left" vertical="top" wrapText="1"/>
    </xf>
    <xf numFmtId="49" fontId="1" fillId="0" borderId="10" xfId="0" applyNumberFormat="1" applyFont="1" applyFill="1" applyBorder="1" applyAlignment="1" applyProtection="1">
      <alignment horizontal="left" vertical="top" wrapText="1"/>
    </xf>
    <xf numFmtId="49" fontId="2" fillId="0" borderId="5" xfId="0" applyNumberFormat="1" applyFont="1" applyFill="1" applyBorder="1" applyAlignment="1" applyProtection="1">
      <alignment horizontal="center" vertical="top" wrapText="1"/>
    </xf>
    <xf numFmtId="49" fontId="2" fillId="0" borderId="6" xfId="0" applyNumberFormat="1" applyFont="1" applyFill="1" applyBorder="1" applyAlignment="1" applyProtection="1">
      <alignment horizontal="center" vertical="top" wrapText="1"/>
    </xf>
    <xf numFmtId="49" fontId="2" fillId="0" borderId="7" xfId="0" applyNumberFormat="1" applyFont="1" applyFill="1" applyBorder="1" applyAlignment="1" applyProtection="1">
      <alignment horizontal="center" vertical="top" wrapText="1"/>
    </xf>
    <xf numFmtId="49" fontId="2" fillId="0" borderId="8" xfId="0" applyNumberFormat="1" applyFont="1" applyFill="1" applyBorder="1" applyAlignment="1" applyProtection="1">
      <alignment horizontal="center" vertical="top" wrapText="1"/>
    </xf>
    <xf numFmtId="49" fontId="2" fillId="0" borderId="9" xfId="0" applyNumberFormat="1" applyFont="1" applyFill="1" applyBorder="1" applyAlignment="1" applyProtection="1">
      <alignment horizontal="center" vertical="top" wrapText="1"/>
    </xf>
    <xf numFmtId="49" fontId="2" fillId="0" borderId="10" xfId="0" applyNumberFormat="1" applyFont="1" applyFill="1" applyBorder="1" applyAlignment="1" applyProtection="1">
      <alignment horizontal="center" vertical="top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left" vertical="top" wrapText="1" indent="4"/>
    </xf>
    <xf numFmtId="49" fontId="3" fillId="0" borderId="5" xfId="0" applyNumberFormat="1" applyFont="1" applyFill="1" applyBorder="1" applyAlignment="1" applyProtection="1">
      <alignment horizontal="left" vertical="top" wrapText="1"/>
    </xf>
    <xf numFmtId="49" fontId="3" fillId="0" borderId="6" xfId="0" applyNumberFormat="1" applyFont="1" applyFill="1" applyBorder="1" applyAlignment="1" applyProtection="1">
      <alignment horizontal="left" vertical="top" wrapText="1"/>
    </xf>
    <xf numFmtId="49" fontId="3" fillId="0" borderId="7" xfId="0" applyNumberFormat="1" applyFont="1" applyFill="1" applyBorder="1" applyAlignment="1" applyProtection="1">
      <alignment horizontal="left" vertical="top" wrapText="1"/>
    </xf>
    <xf numFmtId="49" fontId="3" fillId="0" borderId="8" xfId="0" applyNumberFormat="1" applyFont="1" applyFill="1" applyBorder="1" applyAlignment="1" applyProtection="1">
      <alignment horizontal="left" vertical="top" wrapText="1"/>
    </xf>
    <xf numFmtId="49" fontId="3" fillId="0" borderId="9" xfId="0" applyNumberFormat="1" applyFont="1" applyFill="1" applyBorder="1" applyAlignment="1" applyProtection="1">
      <alignment horizontal="left" vertical="top" wrapText="1"/>
    </xf>
    <xf numFmtId="49" fontId="3" fillId="0" borderId="10" xfId="0" applyNumberFormat="1" applyFont="1" applyFill="1" applyBorder="1" applyAlignment="1" applyProtection="1">
      <alignment horizontal="left" vertical="top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3" xfId="0" applyNumberFormat="1" applyFont="1" applyFill="1" applyBorder="1" applyAlignment="1" applyProtection="1">
      <alignment horizontal="left" vertical="center" wrapText="1"/>
    </xf>
    <xf numFmtId="49" fontId="3" fillId="0" borderId="4" xfId="0" applyNumberFormat="1" applyFont="1" applyFill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49" fontId="3" fillId="0" borderId="4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left" vertical="top" wrapText="1" indent="4"/>
    </xf>
    <xf numFmtId="49" fontId="3" fillId="0" borderId="5" xfId="0" applyNumberFormat="1" applyFont="1" applyFill="1" applyBorder="1" applyAlignment="1" applyProtection="1">
      <alignment horizontal="left" vertical="center" wrapText="1"/>
    </xf>
    <xf numFmtId="49" fontId="3" fillId="0" borderId="6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49" fontId="3" fillId="0" borderId="9" xfId="0" applyNumberFormat="1" applyFont="1" applyFill="1" applyBorder="1" applyAlignment="1" applyProtection="1">
      <alignment horizontal="left" vertical="center" wrapText="1"/>
    </xf>
    <xf numFmtId="49" fontId="3" fillId="0" borderId="10" xfId="0" applyNumberFormat="1" applyFont="1" applyFill="1" applyBorder="1" applyAlignment="1" applyProtection="1">
      <alignment horizontal="left" vertical="center" wrapText="1"/>
    </xf>
    <xf numFmtId="49" fontId="4" fillId="0" borderId="5" xfId="0" applyNumberFormat="1" applyFont="1" applyFill="1" applyBorder="1" applyAlignment="1" applyProtection="1">
      <alignment horizontal="center" vertical="center" wrapText="1"/>
    </xf>
    <xf numFmtId="49" fontId="4" fillId="0" borderId="6" xfId="0" applyNumberFormat="1" applyFont="1" applyFill="1" applyBorder="1" applyAlignment="1" applyProtection="1">
      <alignment horizontal="center" vertical="center" wrapText="1"/>
    </xf>
    <xf numFmtId="49" fontId="4" fillId="0" borderId="7" xfId="0" applyNumberFormat="1" applyFont="1" applyFill="1" applyBorder="1" applyAlignment="1" applyProtection="1">
      <alignment horizontal="center" vertical="center" wrapText="1"/>
    </xf>
    <xf numFmtId="49" fontId="4" fillId="0" borderId="8" xfId="0" applyNumberFormat="1" applyFont="1" applyFill="1" applyBorder="1" applyAlignment="1" applyProtection="1">
      <alignment horizontal="center" vertical="center" wrapText="1"/>
    </xf>
    <xf numFmtId="49" fontId="4" fillId="0" borderId="9" xfId="0" applyNumberFormat="1" applyFont="1" applyFill="1" applyBorder="1" applyAlignment="1" applyProtection="1">
      <alignment horizontal="center" vertical="center" wrapText="1"/>
    </xf>
    <xf numFmtId="49" fontId="4" fillId="0" borderId="10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3" fillId="0" borderId="0" xfId="0" applyNumberFormat="1" applyFont="1" applyFill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://admpoyk.ru/media/com_attachments/images/file_icons/link_arrow.png" TargetMode="External"/><Relationship Id="rId2" Type="http://schemas.openxmlformats.org/officeDocument/2006/relationships/image" Target="../media/image1.gif"/><Relationship Id="rId1" Type="http://schemas.openxmlformats.org/officeDocument/2006/relationships/hyperlink" Target="http://admpoyk.ru/media/com_attachments/images/file_icons/archive.gif" TargetMode="External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</xdr:row>
      <xdr:rowOff>0</xdr:rowOff>
    </xdr:from>
    <xdr:to>
      <xdr:col>2</xdr:col>
      <xdr:colOff>152400</xdr:colOff>
      <xdr:row>2</xdr:row>
      <xdr:rowOff>152400</xdr:rowOff>
    </xdr:to>
    <xdr:pic>
      <xdr:nvPicPr>
        <xdr:cNvPr id="2" name="Рисунок 1" descr="Скачать этот файл (167 -п от 23.05.2017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238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152400</xdr:colOff>
      <xdr:row>3</xdr:row>
      <xdr:rowOff>152400</xdr:rowOff>
    </xdr:to>
    <xdr:pic>
      <xdr:nvPicPr>
        <xdr:cNvPr id="3" name="Рисунок 2" descr="Доступ по ссылке (http://adminpojkovskij.ru/attachments/article/8132/176-%D0%BF%20%D0%BE%D1%82%2024.05.2017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0765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161925</xdr:colOff>
      <xdr:row>3</xdr:row>
      <xdr:rowOff>0</xdr:rowOff>
    </xdr:from>
    <xdr:to>
      <xdr:col>2</xdr:col>
      <xdr:colOff>314325</xdr:colOff>
      <xdr:row>3</xdr:row>
      <xdr:rowOff>152400</xdr:rowOff>
    </xdr:to>
    <xdr:pic>
      <xdr:nvPicPr>
        <xdr:cNvPr id="4" name="Рисунок 3" descr="http://admpoyk.ru/media/com_attachments/images/file_icons/link_arrow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1125" y="30765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152400</xdr:colOff>
      <xdr:row>4</xdr:row>
      <xdr:rowOff>152400</xdr:rowOff>
    </xdr:to>
    <xdr:pic>
      <xdr:nvPicPr>
        <xdr:cNvPr id="5" name="Рисунок 4" descr="Скачать этот файл (258-п от 19.04.2018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82772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152400</xdr:colOff>
      <xdr:row>5</xdr:row>
      <xdr:rowOff>152400</xdr:rowOff>
    </xdr:to>
    <xdr:pic>
      <xdr:nvPicPr>
        <xdr:cNvPr id="6" name="Рисунок 5" descr="Доступ по ссылке (http://adminpojkovskij.ru/attachments/article/8132/279-%D0%BF%20%D0%BE%D1%82%2025.07.2017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29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161925</xdr:colOff>
      <xdr:row>5</xdr:row>
      <xdr:rowOff>0</xdr:rowOff>
    </xdr:from>
    <xdr:to>
      <xdr:col>2</xdr:col>
      <xdr:colOff>314325</xdr:colOff>
      <xdr:row>5</xdr:row>
      <xdr:rowOff>152400</xdr:rowOff>
    </xdr:to>
    <xdr:pic>
      <xdr:nvPicPr>
        <xdr:cNvPr id="7" name="Рисунок 6" descr="http://admpoyk.ru/media/com_attachments/images/file_icons/link_arrow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1125" y="11029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152400</xdr:colOff>
      <xdr:row>6</xdr:row>
      <xdr:rowOff>152400</xdr:rowOff>
    </xdr:to>
    <xdr:pic>
      <xdr:nvPicPr>
        <xdr:cNvPr id="8" name="Рисунок 7" descr="Скачать этот файл (450-п от 31.10.2016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37826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152400</xdr:colOff>
      <xdr:row>7</xdr:row>
      <xdr:rowOff>152400</xdr:rowOff>
    </xdr:to>
    <xdr:pic>
      <xdr:nvPicPr>
        <xdr:cNvPr id="9" name="Рисунок 8" descr="Скачать этот файл (610-п от 21.12.2017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70211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152400</xdr:colOff>
      <xdr:row>8</xdr:row>
      <xdr:rowOff>152400</xdr:rowOff>
    </xdr:to>
    <xdr:pic>
      <xdr:nvPicPr>
        <xdr:cNvPr id="10" name="Рисунок 9" descr="Скачать этот файл (70-п от 15.03.2017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9773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S70"/>
  <sheetViews>
    <sheetView view="pageBreakPreview" zoomScale="85" zoomScaleNormal="85" zoomScaleSheetLayoutView="85" workbookViewId="0">
      <selection activeCell="G25" sqref="G25"/>
    </sheetView>
  </sheetViews>
  <sheetFormatPr defaultRowHeight="16.5" x14ac:dyDescent="0.25"/>
  <cols>
    <col min="1" max="1" width="6.5703125" style="1" bestFit="1" customWidth="1"/>
    <col min="2" max="2" width="39.5703125" style="2" customWidth="1"/>
    <col min="3" max="3" width="33.5703125" style="2" customWidth="1"/>
    <col min="4" max="4" width="31.5703125" style="2" customWidth="1"/>
    <col min="5" max="5" width="21.85546875" style="2" customWidth="1"/>
    <col min="6" max="6" width="21.140625" style="2" customWidth="1"/>
    <col min="7" max="7" width="23.5703125" style="2" customWidth="1"/>
    <col min="8" max="8" width="23.7109375" style="2" customWidth="1"/>
    <col min="9" max="9" width="20.42578125" style="2" customWidth="1"/>
    <col min="10" max="10" width="10" style="2" customWidth="1"/>
    <col min="11" max="11" width="12.5703125" style="2" customWidth="1"/>
    <col min="12" max="16384" width="9.140625" style="2"/>
  </cols>
  <sheetData>
    <row r="1" spans="1:19" x14ac:dyDescent="0.25">
      <c r="B1" s="1"/>
      <c r="C1" s="1"/>
      <c r="D1" s="1"/>
      <c r="E1" s="1"/>
      <c r="F1" s="1"/>
      <c r="G1" s="1"/>
      <c r="H1" s="1"/>
      <c r="I1" s="1"/>
    </row>
    <row r="2" spans="1:19" x14ac:dyDescent="0.25">
      <c r="B2" s="1"/>
      <c r="C2" s="1"/>
      <c r="D2" s="1"/>
      <c r="E2" s="1"/>
      <c r="F2" s="1"/>
      <c r="G2" s="1"/>
      <c r="H2" s="29" t="s">
        <v>0</v>
      </c>
      <c r="I2" s="29"/>
    </row>
    <row r="3" spans="1:19" x14ac:dyDescent="0.25">
      <c r="B3" s="1"/>
      <c r="C3" s="1"/>
      <c r="D3" s="1"/>
      <c r="E3" s="1"/>
      <c r="F3" s="1"/>
      <c r="G3" s="1"/>
      <c r="H3" s="1"/>
      <c r="I3" s="1"/>
    </row>
    <row r="4" spans="1:19" x14ac:dyDescent="0.25">
      <c r="A4" s="29" t="s">
        <v>1</v>
      </c>
      <c r="B4" s="29"/>
      <c r="C4" s="29"/>
      <c r="D4" s="29"/>
      <c r="E4" s="29"/>
      <c r="F4" s="29"/>
      <c r="G4" s="29"/>
      <c r="H4" s="29"/>
      <c r="I4" s="29"/>
    </row>
    <row r="5" spans="1:19" x14ac:dyDescent="0.25">
      <c r="B5" s="1"/>
      <c r="C5" s="1"/>
      <c r="D5" s="1"/>
      <c r="E5" s="1"/>
      <c r="F5" s="1"/>
      <c r="G5" s="1"/>
      <c r="H5" s="1"/>
      <c r="I5" s="1"/>
    </row>
    <row r="6" spans="1:19" s="3" customFormat="1" x14ac:dyDescent="0.2">
      <c r="A6" s="30" t="s">
        <v>2</v>
      </c>
      <c r="B6" s="30" t="s">
        <v>3</v>
      </c>
      <c r="C6" s="30" t="s">
        <v>4</v>
      </c>
      <c r="D6" s="30" t="s">
        <v>5</v>
      </c>
      <c r="E6" s="30" t="s">
        <v>6</v>
      </c>
      <c r="F6" s="30"/>
      <c r="G6" s="30"/>
      <c r="H6" s="30"/>
      <c r="I6" s="31"/>
    </row>
    <row r="7" spans="1:19" s="3" customFormat="1" x14ac:dyDescent="0.2">
      <c r="A7" s="30"/>
      <c r="B7" s="30"/>
      <c r="C7" s="30"/>
      <c r="D7" s="30"/>
      <c r="E7" s="10" t="s">
        <v>7</v>
      </c>
      <c r="F7" s="10" t="s">
        <v>8</v>
      </c>
      <c r="G7" s="10" t="s">
        <v>9</v>
      </c>
      <c r="H7" s="10" t="s">
        <v>10</v>
      </c>
      <c r="I7" s="12" t="s">
        <v>11</v>
      </c>
      <c r="J7" s="7">
        <v>2021</v>
      </c>
      <c r="K7" s="7">
        <v>2022</v>
      </c>
      <c r="L7" s="7">
        <v>2023</v>
      </c>
      <c r="M7" s="7">
        <v>2024</v>
      </c>
      <c r="N7" s="7">
        <v>2025</v>
      </c>
      <c r="O7" s="7">
        <v>2026</v>
      </c>
      <c r="P7" s="7">
        <v>2027</v>
      </c>
      <c r="Q7" s="7">
        <v>2028</v>
      </c>
      <c r="R7" s="7">
        <v>2029</v>
      </c>
      <c r="S7" s="7">
        <v>2030</v>
      </c>
    </row>
    <row r="8" spans="1:19" s="3" customFormat="1" x14ac:dyDescent="0.2">
      <c r="A8" s="10">
        <v>1</v>
      </c>
      <c r="B8" s="10">
        <v>2</v>
      </c>
      <c r="C8" s="10">
        <v>3</v>
      </c>
      <c r="D8" s="10">
        <v>4</v>
      </c>
      <c r="E8" s="10">
        <v>5</v>
      </c>
      <c r="F8" s="10">
        <v>6</v>
      </c>
      <c r="G8" s="10">
        <v>7</v>
      </c>
      <c r="H8" s="10">
        <v>8</v>
      </c>
      <c r="I8" s="12">
        <v>9</v>
      </c>
      <c r="J8" s="7"/>
      <c r="K8" s="7"/>
      <c r="L8" s="7"/>
      <c r="M8" s="7"/>
      <c r="N8" s="7"/>
      <c r="O8" s="7"/>
      <c r="P8" s="7"/>
      <c r="Q8" s="7"/>
      <c r="R8" s="7"/>
      <c r="S8" s="7"/>
    </row>
    <row r="9" spans="1:19" s="3" customFormat="1" x14ac:dyDescent="0.2">
      <c r="A9" s="31" t="s">
        <v>12</v>
      </c>
      <c r="B9" s="34" t="s">
        <v>13</v>
      </c>
      <c r="C9" s="30" t="s">
        <v>14</v>
      </c>
      <c r="D9" s="4" t="s">
        <v>15</v>
      </c>
      <c r="E9" s="5">
        <f t="shared" ref="E9:E27" si="0">SUM(F9:I9)</f>
        <v>141319.70765999999</v>
      </c>
      <c r="F9" s="5">
        <f>SUM(F10:F14)</f>
        <v>61057.437269999995</v>
      </c>
      <c r="G9" s="5">
        <f>SUM(G10:G14)</f>
        <v>39039.270389999998</v>
      </c>
      <c r="H9" s="5">
        <f t="shared" ref="H9:S9" si="1">SUM(H10:H14)</f>
        <v>22178</v>
      </c>
      <c r="I9" s="5">
        <f t="shared" si="1"/>
        <v>19045</v>
      </c>
      <c r="J9" s="5">
        <f t="shared" si="1"/>
        <v>0</v>
      </c>
      <c r="K9" s="5">
        <f t="shared" si="1"/>
        <v>0</v>
      </c>
      <c r="L9" s="5">
        <f t="shared" si="1"/>
        <v>0</v>
      </c>
      <c r="M9" s="5">
        <f t="shared" si="1"/>
        <v>0</v>
      </c>
      <c r="N9" s="5">
        <f t="shared" si="1"/>
        <v>0</v>
      </c>
      <c r="O9" s="5">
        <f t="shared" si="1"/>
        <v>0</v>
      </c>
      <c r="P9" s="5">
        <f t="shared" si="1"/>
        <v>0</v>
      </c>
      <c r="Q9" s="5">
        <f t="shared" si="1"/>
        <v>0</v>
      </c>
      <c r="R9" s="5">
        <f t="shared" si="1"/>
        <v>0</v>
      </c>
      <c r="S9" s="5">
        <f t="shared" si="1"/>
        <v>0</v>
      </c>
    </row>
    <row r="10" spans="1:19" s="3" customFormat="1" x14ac:dyDescent="0.2">
      <c r="A10" s="32"/>
      <c r="B10" s="35"/>
      <c r="C10" s="30"/>
      <c r="D10" s="11" t="s">
        <v>33</v>
      </c>
      <c r="E10" s="6">
        <f t="shared" si="0"/>
        <v>0</v>
      </c>
      <c r="F10" s="6">
        <v>0</v>
      </c>
      <c r="G10" s="6">
        <v>0</v>
      </c>
      <c r="H10" s="6">
        <v>0</v>
      </c>
      <c r="I10" s="6">
        <v>0</v>
      </c>
      <c r="J10" s="7"/>
      <c r="K10" s="7"/>
      <c r="L10" s="7"/>
      <c r="M10" s="7"/>
      <c r="N10" s="7"/>
      <c r="O10" s="7"/>
      <c r="P10" s="7"/>
      <c r="Q10" s="7"/>
      <c r="R10" s="7"/>
      <c r="S10" s="7"/>
    </row>
    <row r="11" spans="1:19" s="3" customFormat="1" ht="33" x14ac:dyDescent="0.2">
      <c r="A11" s="32"/>
      <c r="B11" s="35"/>
      <c r="C11" s="30"/>
      <c r="D11" s="11" t="s">
        <v>16</v>
      </c>
      <c r="E11" s="6">
        <f t="shared" si="0"/>
        <v>0</v>
      </c>
      <c r="F11" s="6">
        <v>0</v>
      </c>
      <c r="G11" s="6">
        <v>0</v>
      </c>
      <c r="H11" s="6">
        <v>0</v>
      </c>
      <c r="I11" s="6">
        <v>0</v>
      </c>
      <c r="J11" s="7"/>
      <c r="K11" s="7"/>
      <c r="L11" s="7"/>
      <c r="M11" s="7"/>
      <c r="N11" s="7"/>
      <c r="O11" s="7"/>
      <c r="P11" s="7"/>
      <c r="Q11" s="7"/>
      <c r="R11" s="7"/>
      <c r="S11" s="7"/>
    </row>
    <row r="12" spans="1:19" s="3" customFormat="1" x14ac:dyDescent="0.2">
      <c r="A12" s="32"/>
      <c r="B12" s="35"/>
      <c r="C12" s="30"/>
      <c r="D12" s="11" t="s">
        <v>17</v>
      </c>
      <c r="E12" s="6">
        <f t="shared" si="0"/>
        <v>33529.742059999997</v>
      </c>
      <c r="F12" s="6">
        <f>36529.74206-3000</f>
        <v>33529.742059999997</v>
      </c>
      <c r="G12" s="6">
        <v>0</v>
      </c>
      <c r="H12" s="6">
        <v>0</v>
      </c>
      <c r="I12" s="6">
        <v>0</v>
      </c>
      <c r="J12" s="7"/>
      <c r="K12" s="13"/>
      <c r="L12" s="7"/>
      <c r="M12" s="7"/>
      <c r="N12" s="7"/>
      <c r="O12" s="7"/>
      <c r="P12" s="7"/>
      <c r="Q12" s="7"/>
      <c r="R12" s="7"/>
      <c r="S12" s="7"/>
    </row>
    <row r="13" spans="1:19" s="3" customFormat="1" ht="33" x14ac:dyDescent="0.2">
      <c r="A13" s="32"/>
      <c r="B13" s="35"/>
      <c r="C13" s="30"/>
      <c r="D13" s="11" t="s">
        <v>18</v>
      </c>
      <c r="E13" s="6">
        <f t="shared" si="0"/>
        <v>86370.965599999996</v>
      </c>
      <c r="F13" s="6">
        <f>27117.71543-F19+500+21.97978</f>
        <v>27527.695210000002</v>
      </c>
      <c r="G13" s="6">
        <f>15134.6362-152.66578+2885.6232-1588.30903+1226.45052+114.53528</f>
        <v>17620.270389999998</v>
      </c>
      <c r="H13" s="6">
        <v>22178</v>
      </c>
      <c r="I13" s="6">
        <v>19045</v>
      </c>
      <c r="J13" s="7"/>
      <c r="K13" s="13"/>
      <c r="L13" s="7"/>
      <c r="M13" s="7"/>
      <c r="N13" s="7"/>
      <c r="O13" s="7"/>
      <c r="P13" s="7"/>
      <c r="Q13" s="7"/>
      <c r="R13" s="7"/>
      <c r="S13" s="7"/>
    </row>
    <row r="14" spans="1:19" s="3" customFormat="1" x14ac:dyDescent="0.2">
      <c r="A14" s="32"/>
      <c r="B14" s="35"/>
      <c r="C14" s="30"/>
      <c r="D14" s="11" t="s">
        <v>19</v>
      </c>
      <c r="E14" s="6">
        <f t="shared" si="0"/>
        <v>21419</v>
      </c>
      <c r="F14" s="6">
        <v>0</v>
      </c>
      <c r="G14" s="6">
        <v>21419</v>
      </c>
      <c r="H14" s="6">
        <v>0</v>
      </c>
      <c r="I14" s="6">
        <v>0</v>
      </c>
      <c r="J14" s="7"/>
      <c r="K14" s="13"/>
      <c r="L14" s="7"/>
      <c r="M14" s="7"/>
      <c r="N14" s="7"/>
      <c r="O14" s="7"/>
      <c r="P14" s="7"/>
      <c r="Q14" s="7"/>
      <c r="R14" s="7"/>
      <c r="S14" s="7"/>
    </row>
    <row r="15" spans="1:19" s="3" customFormat="1" x14ac:dyDescent="0.2">
      <c r="A15" s="32"/>
      <c r="B15" s="35"/>
      <c r="C15" s="31" t="s">
        <v>20</v>
      </c>
      <c r="D15" s="4" t="s">
        <v>15</v>
      </c>
      <c r="E15" s="5">
        <f t="shared" si="0"/>
        <v>464.66578000000004</v>
      </c>
      <c r="F15" s="5">
        <f>SUM(F16:F20)</f>
        <v>112</v>
      </c>
      <c r="G15" s="5">
        <f t="shared" ref="G15:I15" si="2">SUM(G16:G20)</f>
        <v>152.66578000000001</v>
      </c>
      <c r="H15" s="5">
        <f t="shared" si="2"/>
        <v>100</v>
      </c>
      <c r="I15" s="5">
        <f t="shared" si="2"/>
        <v>100</v>
      </c>
      <c r="J15" s="7"/>
      <c r="K15" s="7"/>
      <c r="L15" s="7"/>
      <c r="M15" s="7"/>
      <c r="N15" s="7"/>
      <c r="O15" s="7"/>
      <c r="P15" s="7"/>
      <c r="Q15" s="7"/>
      <c r="R15" s="7"/>
      <c r="S15" s="7"/>
    </row>
    <row r="16" spans="1:19" s="3" customFormat="1" x14ac:dyDescent="0.2">
      <c r="A16" s="32"/>
      <c r="B16" s="35"/>
      <c r="C16" s="32"/>
      <c r="D16" s="11" t="s">
        <v>33</v>
      </c>
      <c r="E16" s="6">
        <f t="shared" si="0"/>
        <v>0</v>
      </c>
      <c r="F16" s="6">
        <v>0</v>
      </c>
      <c r="G16" s="6">
        <v>0</v>
      </c>
      <c r="H16" s="6">
        <v>0</v>
      </c>
      <c r="I16" s="6">
        <v>0</v>
      </c>
      <c r="J16" s="7"/>
      <c r="K16" s="7"/>
      <c r="L16" s="7"/>
      <c r="M16" s="7"/>
      <c r="N16" s="7"/>
      <c r="O16" s="7"/>
      <c r="P16" s="7"/>
      <c r="Q16" s="7"/>
      <c r="R16" s="7"/>
      <c r="S16" s="7"/>
    </row>
    <row r="17" spans="1:19" s="3" customFormat="1" ht="33" x14ac:dyDescent="0.2">
      <c r="A17" s="32"/>
      <c r="B17" s="35"/>
      <c r="C17" s="32"/>
      <c r="D17" s="11" t="s">
        <v>16</v>
      </c>
      <c r="E17" s="6">
        <f t="shared" si="0"/>
        <v>0</v>
      </c>
      <c r="F17" s="6">
        <v>0</v>
      </c>
      <c r="G17" s="6">
        <v>0</v>
      </c>
      <c r="H17" s="6">
        <v>0</v>
      </c>
      <c r="I17" s="6">
        <v>0</v>
      </c>
      <c r="J17" s="7"/>
      <c r="K17" s="7"/>
      <c r="L17" s="7"/>
      <c r="M17" s="7"/>
      <c r="N17" s="7"/>
      <c r="O17" s="7"/>
      <c r="P17" s="7"/>
      <c r="Q17" s="7"/>
      <c r="R17" s="7"/>
      <c r="S17" s="7"/>
    </row>
    <row r="18" spans="1:19" s="3" customFormat="1" x14ac:dyDescent="0.2">
      <c r="A18" s="32"/>
      <c r="B18" s="35"/>
      <c r="C18" s="32"/>
      <c r="D18" s="11" t="s">
        <v>17</v>
      </c>
      <c r="E18" s="6">
        <f t="shared" si="0"/>
        <v>0</v>
      </c>
      <c r="F18" s="6">
        <v>0</v>
      </c>
      <c r="G18" s="6">
        <v>0</v>
      </c>
      <c r="H18" s="6">
        <v>0</v>
      </c>
      <c r="I18" s="6">
        <v>0</v>
      </c>
      <c r="J18" s="7"/>
      <c r="K18" s="7"/>
      <c r="L18" s="7"/>
      <c r="M18" s="7"/>
      <c r="N18" s="7"/>
      <c r="O18" s="7"/>
      <c r="P18" s="7"/>
      <c r="Q18" s="7"/>
      <c r="R18" s="7"/>
      <c r="S18" s="7"/>
    </row>
    <row r="19" spans="1:19" s="3" customFormat="1" ht="33" x14ac:dyDescent="0.2">
      <c r="A19" s="32"/>
      <c r="B19" s="35"/>
      <c r="C19" s="32"/>
      <c r="D19" s="11" t="s">
        <v>18</v>
      </c>
      <c r="E19" s="6">
        <f t="shared" si="0"/>
        <v>464.66578000000004</v>
      </c>
      <c r="F19" s="6">
        <v>112</v>
      </c>
      <c r="G19" s="6">
        <f>0+152.66578</f>
        <v>152.66578000000001</v>
      </c>
      <c r="H19" s="6">
        <v>100</v>
      </c>
      <c r="I19" s="6">
        <v>100</v>
      </c>
      <c r="J19" s="7"/>
      <c r="K19" s="7"/>
      <c r="L19" s="7"/>
      <c r="M19" s="7"/>
      <c r="N19" s="7"/>
      <c r="O19" s="7"/>
      <c r="P19" s="7"/>
      <c r="Q19" s="7"/>
      <c r="R19" s="7"/>
      <c r="S19" s="7"/>
    </row>
    <row r="20" spans="1:19" s="3" customFormat="1" x14ac:dyDescent="0.2">
      <c r="A20" s="33"/>
      <c r="B20" s="36"/>
      <c r="C20" s="33"/>
      <c r="D20" s="11" t="s">
        <v>19</v>
      </c>
      <c r="E20" s="6">
        <f t="shared" si="0"/>
        <v>0</v>
      </c>
      <c r="F20" s="6">
        <v>0</v>
      </c>
      <c r="G20" s="6">
        <v>0</v>
      </c>
      <c r="H20" s="6">
        <v>0</v>
      </c>
      <c r="I20" s="6">
        <v>0</v>
      </c>
      <c r="J20" s="7"/>
      <c r="K20" s="7"/>
      <c r="L20" s="7"/>
      <c r="M20" s="7"/>
      <c r="N20" s="7"/>
      <c r="O20" s="7"/>
      <c r="P20" s="7"/>
      <c r="Q20" s="7"/>
      <c r="R20" s="7"/>
      <c r="S20" s="7"/>
    </row>
    <row r="21" spans="1:19" s="3" customFormat="1" x14ac:dyDescent="0.2">
      <c r="A21" s="30" t="s">
        <v>21</v>
      </c>
      <c r="B21" s="37" t="s">
        <v>22</v>
      </c>
      <c r="C21" s="30" t="s">
        <v>14</v>
      </c>
      <c r="D21" s="11" t="s">
        <v>15</v>
      </c>
      <c r="E21" s="5">
        <f t="shared" si="0"/>
        <v>37083.500230000005</v>
      </c>
      <c r="F21" s="5">
        <f>SUM(F22:F26)</f>
        <v>37083.500230000005</v>
      </c>
      <c r="G21" s="5">
        <f t="shared" ref="G21:I21" si="3">SUM(G22:G26)</f>
        <v>0</v>
      </c>
      <c r="H21" s="5">
        <f t="shared" si="3"/>
        <v>0</v>
      </c>
      <c r="I21" s="5">
        <f t="shared" si="3"/>
        <v>0</v>
      </c>
      <c r="J21" s="7"/>
      <c r="K21" s="7"/>
      <c r="L21" s="7"/>
      <c r="M21" s="7"/>
      <c r="N21" s="7"/>
      <c r="O21" s="7"/>
      <c r="P21" s="7"/>
      <c r="Q21" s="7"/>
      <c r="R21" s="7"/>
      <c r="S21" s="7"/>
    </row>
    <row r="22" spans="1:19" s="3" customFormat="1" x14ac:dyDescent="0.2">
      <c r="A22" s="30"/>
      <c r="B22" s="37"/>
      <c r="C22" s="30"/>
      <c r="D22" s="11" t="s">
        <v>33</v>
      </c>
      <c r="E22" s="6">
        <f t="shared" si="0"/>
        <v>848.11022000000003</v>
      </c>
      <c r="F22" s="6">
        <v>848.11022000000003</v>
      </c>
      <c r="G22" s="5"/>
      <c r="H22" s="5"/>
      <c r="I22" s="5"/>
      <c r="J22" s="7"/>
      <c r="K22" s="7"/>
      <c r="L22" s="7"/>
      <c r="M22" s="7"/>
      <c r="N22" s="7"/>
      <c r="O22" s="7"/>
      <c r="P22" s="7"/>
      <c r="Q22" s="7"/>
      <c r="R22" s="7"/>
      <c r="S22" s="7"/>
    </row>
    <row r="23" spans="1:19" s="3" customFormat="1" ht="33" x14ac:dyDescent="0.2">
      <c r="A23" s="30"/>
      <c r="B23" s="37"/>
      <c r="C23" s="30"/>
      <c r="D23" s="11" t="s">
        <v>16</v>
      </c>
      <c r="E23" s="6">
        <f t="shared" si="0"/>
        <v>3615.6277700000001</v>
      </c>
      <c r="F23" s="6">
        <v>3615.6277700000001</v>
      </c>
      <c r="G23" s="6">
        <v>0</v>
      </c>
      <c r="H23" s="6">
        <v>0</v>
      </c>
      <c r="I23" s="6">
        <v>0</v>
      </c>
      <c r="J23" s="7"/>
      <c r="K23" s="7"/>
      <c r="L23" s="7"/>
      <c r="M23" s="7"/>
      <c r="N23" s="7"/>
      <c r="O23" s="7"/>
      <c r="P23" s="7"/>
      <c r="Q23" s="7"/>
      <c r="R23" s="7"/>
      <c r="S23" s="7"/>
    </row>
    <row r="24" spans="1:19" s="3" customFormat="1" x14ac:dyDescent="0.2">
      <c r="A24" s="30"/>
      <c r="B24" s="37"/>
      <c r="C24" s="30"/>
      <c r="D24" s="11" t="s">
        <v>17</v>
      </c>
      <c r="E24" s="6">
        <f t="shared" si="0"/>
        <v>22527.08</v>
      </c>
      <c r="F24" s="6">
        <f>19527.08+3000</f>
        <v>22527.08</v>
      </c>
      <c r="G24" s="6">
        <v>0</v>
      </c>
      <c r="H24" s="6">
        <v>0</v>
      </c>
      <c r="I24" s="6">
        <v>0</v>
      </c>
      <c r="J24" s="7"/>
      <c r="K24" s="7"/>
      <c r="L24" s="7"/>
      <c r="M24" s="7"/>
      <c r="N24" s="7"/>
      <c r="O24" s="7"/>
      <c r="P24" s="7"/>
      <c r="Q24" s="7"/>
      <c r="R24" s="7"/>
      <c r="S24" s="7"/>
    </row>
    <row r="25" spans="1:19" s="3" customFormat="1" ht="33" x14ac:dyDescent="0.2">
      <c r="A25" s="30"/>
      <c r="B25" s="37"/>
      <c r="C25" s="30"/>
      <c r="D25" s="11" t="s">
        <v>18</v>
      </c>
      <c r="E25" s="6">
        <f t="shared" si="0"/>
        <v>10092.68224</v>
      </c>
      <c r="F25" s="6">
        <v>10092.68224</v>
      </c>
      <c r="G25" s="6">
        <v>0</v>
      </c>
      <c r="H25" s="6">
        <v>0</v>
      </c>
      <c r="I25" s="6">
        <v>0</v>
      </c>
      <c r="J25" s="7"/>
      <c r="K25" s="7"/>
      <c r="L25" s="7"/>
      <c r="M25" s="7"/>
      <c r="N25" s="7"/>
      <c r="O25" s="7"/>
      <c r="P25" s="7"/>
      <c r="Q25" s="7"/>
      <c r="R25" s="7"/>
      <c r="S25" s="7"/>
    </row>
    <row r="26" spans="1:19" s="3" customFormat="1" x14ac:dyDescent="0.2">
      <c r="A26" s="30"/>
      <c r="B26" s="37"/>
      <c r="C26" s="30"/>
      <c r="D26" s="11" t="s">
        <v>19</v>
      </c>
      <c r="E26" s="6">
        <f t="shared" si="0"/>
        <v>0</v>
      </c>
      <c r="F26" s="6">
        <v>0</v>
      </c>
      <c r="G26" s="6">
        <v>0</v>
      </c>
      <c r="H26" s="6">
        <v>0</v>
      </c>
      <c r="I26" s="6">
        <v>0</v>
      </c>
      <c r="J26" s="7"/>
      <c r="K26" s="7"/>
      <c r="L26" s="7"/>
      <c r="M26" s="7"/>
      <c r="N26" s="7"/>
      <c r="O26" s="7"/>
      <c r="P26" s="7"/>
      <c r="Q26" s="7"/>
      <c r="R26" s="7"/>
      <c r="S26" s="7"/>
    </row>
    <row r="27" spans="1:19" s="3" customFormat="1" x14ac:dyDescent="0.2">
      <c r="A27" s="30" t="s">
        <v>23</v>
      </c>
      <c r="B27" s="37" t="s">
        <v>24</v>
      </c>
      <c r="C27" s="30" t="s">
        <v>14</v>
      </c>
      <c r="D27" s="11" t="s">
        <v>15</v>
      </c>
      <c r="E27" s="5">
        <f t="shared" si="0"/>
        <v>9316.2000000000007</v>
      </c>
      <c r="F27" s="5">
        <f>SUM(F28:F32)</f>
        <v>9316.2000000000007</v>
      </c>
      <c r="G27" s="5">
        <f t="shared" ref="G27:I27" si="4">SUM(G28:G32)</f>
        <v>0</v>
      </c>
      <c r="H27" s="5">
        <f t="shared" si="4"/>
        <v>0</v>
      </c>
      <c r="I27" s="5">
        <f t="shared" si="4"/>
        <v>0</v>
      </c>
      <c r="J27" s="7"/>
      <c r="K27" s="7"/>
      <c r="L27" s="7"/>
      <c r="M27" s="7"/>
      <c r="N27" s="7"/>
      <c r="O27" s="7"/>
      <c r="P27" s="7"/>
      <c r="Q27" s="7"/>
      <c r="R27" s="7"/>
      <c r="S27" s="7"/>
    </row>
    <row r="28" spans="1:19" s="3" customFormat="1" x14ac:dyDescent="0.2">
      <c r="A28" s="30"/>
      <c r="B28" s="37"/>
      <c r="C28" s="30"/>
      <c r="D28" s="11" t="s">
        <v>33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7"/>
      <c r="K28" s="7"/>
      <c r="L28" s="7"/>
      <c r="M28" s="7"/>
      <c r="N28" s="7"/>
      <c r="O28" s="7"/>
      <c r="P28" s="7"/>
      <c r="Q28" s="7"/>
      <c r="R28" s="7"/>
      <c r="S28" s="7"/>
    </row>
    <row r="29" spans="1:19" s="3" customFormat="1" ht="33" x14ac:dyDescent="0.2">
      <c r="A29" s="30"/>
      <c r="B29" s="37"/>
      <c r="C29" s="30"/>
      <c r="D29" s="11" t="s">
        <v>16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7"/>
      <c r="K29" s="7"/>
      <c r="L29" s="7"/>
      <c r="M29" s="7"/>
      <c r="N29" s="7"/>
      <c r="O29" s="7"/>
      <c r="P29" s="7"/>
      <c r="Q29" s="7"/>
      <c r="R29" s="7"/>
      <c r="S29" s="7"/>
    </row>
    <row r="30" spans="1:19" s="3" customFormat="1" x14ac:dyDescent="0.2">
      <c r="A30" s="30"/>
      <c r="B30" s="37"/>
      <c r="C30" s="30"/>
      <c r="D30" s="11" t="s">
        <v>17</v>
      </c>
      <c r="E30" s="6">
        <f t="shared" ref="E30:E38" si="5">SUM(F30:I30)</f>
        <v>9316.2000000000007</v>
      </c>
      <c r="F30" s="6">
        <v>9316.2000000000007</v>
      </c>
      <c r="G30" s="6">
        <v>0</v>
      </c>
      <c r="H30" s="6">
        <v>0</v>
      </c>
      <c r="I30" s="6">
        <v>0</v>
      </c>
      <c r="J30" s="7"/>
      <c r="K30" s="7"/>
      <c r="L30" s="7"/>
      <c r="M30" s="7"/>
      <c r="N30" s="7"/>
      <c r="O30" s="7"/>
      <c r="P30" s="7"/>
      <c r="Q30" s="7"/>
      <c r="R30" s="7"/>
      <c r="S30" s="7"/>
    </row>
    <row r="31" spans="1:19" s="3" customFormat="1" ht="33" x14ac:dyDescent="0.2">
      <c r="A31" s="30"/>
      <c r="B31" s="37"/>
      <c r="C31" s="30"/>
      <c r="D31" s="11" t="s">
        <v>18</v>
      </c>
      <c r="E31" s="6">
        <f t="shared" si="5"/>
        <v>0</v>
      </c>
      <c r="F31" s="6">
        <v>0</v>
      </c>
      <c r="G31" s="6">
        <v>0</v>
      </c>
      <c r="H31" s="6">
        <v>0</v>
      </c>
      <c r="I31" s="6">
        <v>0</v>
      </c>
      <c r="J31" s="7"/>
      <c r="K31" s="7"/>
      <c r="L31" s="7"/>
      <c r="M31" s="7"/>
      <c r="N31" s="7"/>
      <c r="O31" s="7"/>
      <c r="P31" s="7"/>
      <c r="Q31" s="7"/>
      <c r="R31" s="7"/>
      <c r="S31" s="7"/>
    </row>
    <row r="32" spans="1:19" s="3" customFormat="1" x14ac:dyDescent="0.2">
      <c r="A32" s="30"/>
      <c r="B32" s="37"/>
      <c r="C32" s="30"/>
      <c r="D32" s="11" t="s">
        <v>19</v>
      </c>
      <c r="E32" s="6">
        <f t="shared" si="5"/>
        <v>0</v>
      </c>
      <c r="F32" s="6">
        <v>0</v>
      </c>
      <c r="G32" s="6">
        <v>0</v>
      </c>
      <c r="H32" s="6">
        <v>0</v>
      </c>
      <c r="I32" s="6">
        <v>0</v>
      </c>
      <c r="J32" s="7"/>
      <c r="K32" s="7"/>
      <c r="L32" s="7"/>
      <c r="M32" s="7"/>
      <c r="N32" s="7"/>
      <c r="O32" s="7"/>
      <c r="P32" s="7"/>
      <c r="Q32" s="7"/>
      <c r="R32" s="7"/>
      <c r="S32" s="7"/>
    </row>
    <row r="33" spans="1:19" s="3" customFormat="1" x14ac:dyDescent="0.2">
      <c r="A33" s="30" t="s">
        <v>25</v>
      </c>
      <c r="B33" s="37" t="s">
        <v>26</v>
      </c>
      <c r="C33" s="30" t="s">
        <v>14</v>
      </c>
      <c r="D33" s="11" t="s">
        <v>15</v>
      </c>
      <c r="E33" s="5">
        <f t="shared" si="5"/>
        <v>2525.2530000000002</v>
      </c>
      <c r="F33" s="5">
        <f>SUM(F34:F38)</f>
        <v>2525.2530000000002</v>
      </c>
      <c r="G33" s="5">
        <f t="shared" ref="G33:I33" si="6">SUM(G34:G38)</f>
        <v>0</v>
      </c>
      <c r="H33" s="5">
        <f t="shared" si="6"/>
        <v>0</v>
      </c>
      <c r="I33" s="5">
        <f t="shared" si="6"/>
        <v>0</v>
      </c>
      <c r="J33" s="7"/>
      <c r="K33" s="7"/>
      <c r="L33" s="7"/>
      <c r="M33" s="7"/>
      <c r="N33" s="7"/>
      <c r="O33" s="7"/>
      <c r="P33" s="7"/>
      <c r="Q33" s="7"/>
      <c r="R33" s="7"/>
      <c r="S33" s="7"/>
    </row>
    <row r="34" spans="1:19" s="3" customFormat="1" x14ac:dyDescent="0.2">
      <c r="A34" s="30"/>
      <c r="B34" s="37"/>
      <c r="C34" s="30"/>
      <c r="D34" s="11" t="s">
        <v>33</v>
      </c>
      <c r="E34" s="6">
        <f t="shared" si="5"/>
        <v>0</v>
      </c>
      <c r="F34" s="6">
        <v>0</v>
      </c>
      <c r="G34" s="6">
        <v>0</v>
      </c>
      <c r="H34" s="6">
        <v>0</v>
      </c>
      <c r="I34" s="6">
        <v>0</v>
      </c>
      <c r="J34" s="7"/>
      <c r="K34" s="7"/>
      <c r="L34" s="7"/>
      <c r="M34" s="7"/>
      <c r="N34" s="7"/>
      <c r="O34" s="7"/>
      <c r="P34" s="7"/>
      <c r="Q34" s="7"/>
      <c r="R34" s="7"/>
      <c r="S34" s="7"/>
    </row>
    <row r="35" spans="1:19" s="3" customFormat="1" ht="33" x14ac:dyDescent="0.2">
      <c r="A35" s="30"/>
      <c r="B35" s="37"/>
      <c r="C35" s="30"/>
      <c r="D35" s="11" t="s">
        <v>16</v>
      </c>
      <c r="E35" s="6">
        <f t="shared" si="5"/>
        <v>2500</v>
      </c>
      <c r="F35" s="6">
        <v>2500</v>
      </c>
      <c r="G35" s="6">
        <v>0</v>
      </c>
      <c r="H35" s="6">
        <v>0</v>
      </c>
      <c r="I35" s="6">
        <v>0</v>
      </c>
      <c r="J35" s="7"/>
      <c r="K35" s="7"/>
      <c r="L35" s="7"/>
      <c r="M35" s="7"/>
      <c r="N35" s="7"/>
      <c r="O35" s="7"/>
      <c r="P35" s="7"/>
      <c r="Q35" s="7"/>
      <c r="R35" s="7"/>
      <c r="S35" s="7"/>
    </row>
    <row r="36" spans="1:19" s="3" customFormat="1" x14ac:dyDescent="0.2">
      <c r="A36" s="30"/>
      <c r="B36" s="37"/>
      <c r="C36" s="30"/>
      <c r="D36" s="11" t="s">
        <v>17</v>
      </c>
      <c r="E36" s="6">
        <f t="shared" si="5"/>
        <v>0</v>
      </c>
      <c r="F36" s="6">
        <v>0</v>
      </c>
      <c r="G36" s="6">
        <v>0</v>
      </c>
      <c r="H36" s="6">
        <v>0</v>
      </c>
      <c r="I36" s="6">
        <v>0</v>
      </c>
      <c r="J36" s="7"/>
      <c r="K36" s="7"/>
      <c r="L36" s="7"/>
      <c r="M36" s="7"/>
      <c r="N36" s="7"/>
      <c r="O36" s="7"/>
      <c r="P36" s="7"/>
      <c r="Q36" s="7"/>
      <c r="R36" s="7"/>
      <c r="S36" s="7"/>
    </row>
    <row r="37" spans="1:19" s="3" customFormat="1" ht="33" x14ac:dyDescent="0.2">
      <c r="A37" s="30"/>
      <c r="B37" s="37"/>
      <c r="C37" s="30"/>
      <c r="D37" s="11" t="s">
        <v>18</v>
      </c>
      <c r="E37" s="6">
        <f t="shared" si="5"/>
        <v>25.253</v>
      </c>
      <c r="F37" s="6">
        <v>25.253</v>
      </c>
      <c r="G37" s="6">
        <v>0</v>
      </c>
      <c r="H37" s="6">
        <v>0</v>
      </c>
      <c r="I37" s="6">
        <v>0</v>
      </c>
      <c r="J37" s="7"/>
      <c r="K37" s="7"/>
      <c r="L37" s="7"/>
      <c r="M37" s="7"/>
      <c r="N37" s="7"/>
      <c r="O37" s="7"/>
      <c r="P37" s="7"/>
      <c r="Q37" s="7"/>
      <c r="R37" s="7"/>
      <c r="S37" s="7"/>
    </row>
    <row r="38" spans="1:19" s="3" customFormat="1" x14ac:dyDescent="0.2">
      <c r="A38" s="30"/>
      <c r="B38" s="37"/>
      <c r="C38" s="30"/>
      <c r="D38" s="11" t="s">
        <v>19</v>
      </c>
      <c r="E38" s="5">
        <f t="shared" si="5"/>
        <v>0</v>
      </c>
      <c r="F38" s="6">
        <v>0</v>
      </c>
      <c r="G38" s="6">
        <v>0</v>
      </c>
      <c r="H38" s="6">
        <v>0</v>
      </c>
      <c r="I38" s="6">
        <v>0</v>
      </c>
      <c r="J38" s="7"/>
      <c r="K38" s="7"/>
      <c r="L38" s="7"/>
      <c r="M38" s="7"/>
      <c r="N38" s="7"/>
      <c r="O38" s="7"/>
      <c r="P38" s="7"/>
      <c r="Q38" s="7"/>
      <c r="R38" s="7"/>
      <c r="S38" s="7"/>
    </row>
    <row r="39" spans="1:19" s="3" customFormat="1" x14ac:dyDescent="0.2">
      <c r="A39" s="44" t="s">
        <v>27</v>
      </c>
      <c r="B39" s="45"/>
      <c r="C39" s="50"/>
      <c r="D39" s="4" t="s">
        <v>15</v>
      </c>
      <c r="E39" s="5">
        <f t="shared" ref="E39:E44" si="7">F39+G39+H39+I39</f>
        <v>190709.32667000001</v>
      </c>
      <c r="F39" s="5">
        <f>F33+F27+F21+F15+F9</f>
        <v>110094.39050000001</v>
      </c>
      <c r="G39" s="5">
        <f t="shared" ref="G39:I39" si="8">G33+G27+G21+G15+G9</f>
        <v>39191.936170000001</v>
      </c>
      <c r="H39" s="5">
        <f t="shared" si="8"/>
        <v>22278</v>
      </c>
      <c r="I39" s="5">
        <f t="shared" si="8"/>
        <v>19145</v>
      </c>
      <c r="J39" s="7"/>
      <c r="K39" s="7"/>
      <c r="L39" s="7"/>
      <c r="M39" s="7"/>
      <c r="N39" s="7"/>
      <c r="O39" s="7"/>
      <c r="P39" s="7"/>
      <c r="Q39" s="7"/>
      <c r="R39" s="7"/>
      <c r="S39" s="7"/>
    </row>
    <row r="40" spans="1:19" s="3" customFormat="1" x14ac:dyDescent="0.2">
      <c r="A40" s="46"/>
      <c r="B40" s="47"/>
      <c r="C40" s="50"/>
      <c r="D40" s="4" t="s">
        <v>33</v>
      </c>
      <c r="E40" s="5">
        <f t="shared" si="7"/>
        <v>848.11022000000003</v>
      </c>
      <c r="F40" s="5">
        <f>F10+F16+F22+F28+F34</f>
        <v>848.11022000000003</v>
      </c>
      <c r="G40" s="5">
        <f t="shared" ref="G40:I40" si="9">G10+G16+G22+G28+G34</f>
        <v>0</v>
      </c>
      <c r="H40" s="5">
        <f t="shared" si="9"/>
        <v>0</v>
      </c>
      <c r="I40" s="5">
        <f t="shared" si="9"/>
        <v>0</v>
      </c>
      <c r="J40" s="7"/>
      <c r="K40" s="7"/>
      <c r="L40" s="7"/>
      <c r="M40" s="7"/>
      <c r="N40" s="7"/>
      <c r="O40" s="7"/>
      <c r="P40" s="7"/>
      <c r="Q40" s="7"/>
      <c r="R40" s="7"/>
      <c r="S40" s="7"/>
    </row>
    <row r="41" spans="1:19" s="3" customFormat="1" ht="33" x14ac:dyDescent="0.2">
      <c r="A41" s="46"/>
      <c r="B41" s="47"/>
      <c r="C41" s="50"/>
      <c r="D41" s="4" t="s">
        <v>16</v>
      </c>
      <c r="E41" s="5">
        <f t="shared" si="7"/>
        <v>6115.6277700000001</v>
      </c>
      <c r="F41" s="5">
        <f>F11+F17+F23+F29+F35</f>
        <v>6115.6277700000001</v>
      </c>
      <c r="G41" s="5">
        <f t="shared" ref="G41:I41" si="10">G11+G17+G23+G29+G35</f>
        <v>0</v>
      </c>
      <c r="H41" s="5">
        <f t="shared" si="10"/>
        <v>0</v>
      </c>
      <c r="I41" s="5">
        <f t="shared" si="10"/>
        <v>0</v>
      </c>
      <c r="J41" s="7"/>
      <c r="K41" s="7"/>
      <c r="L41" s="7"/>
      <c r="M41" s="7"/>
      <c r="N41" s="7"/>
      <c r="O41" s="7"/>
      <c r="P41" s="7"/>
      <c r="Q41" s="7"/>
      <c r="R41" s="7"/>
      <c r="S41" s="7"/>
    </row>
    <row r="42" spans="1:19" s="3" customFormat="1" x14ac:dyDescent="0.2">
      <c r="A42" s="46"/>
      <c r="B42" s="47"/>
      <c r="C42" s="50"/>
      <c r="D42" s="4" t="s">
        <v>17</v>
      </c>
      <c r="E42" s="5">
        <f t="shared" si="7"/>
        <v>65373.022060000003</v>
      </c>
      <c r="F42" s="5">
        <f>F12+F18+F24+F30+F36</f>
        <v>65373.022060000003</v>
      </c>
      <c r="G42" s="5">
        <f t="shared" ref="G42:I42" si="11">G12+G18+G24+G30+G36</f>
        <v>0</v>
      </c>
      <c r="H42" s="5">
        <f t="shared" si="11"/>
        <v>0</v>
      </c>
      <c r="I42" s="5">
        <f t="shared" si="11"/>
        <v>0</v>
      </c>
      <c r="J42" s="7"/>
      <c r="K42" s="7"/>
      <c r="L42" s="7"/>
      <c r="M42" s="7"/>
      <c r="N42" s="7"/>
      <c r="O42" s="7"/>
      <c r="P42" s="7"/>
      <c r="Q42" s="7"/>
      <c r="R42" s="7"/>
      <c r="S42" s="7"/>
    </row>
    <row r="43" spans="1:19" s="3" customFormat="1" ht="33" x14ac:dyDescent="0.2">
      <c r="A43" s="46"/>
      <c r="B43" s="47"/>
      <c r="C43" s="50"/>
      <c r="D43" s="4" t="s">
        <v>18</v>
      </c>
      <c r="E43" s="5">
        <f t="shared" si="7"/>
        <v>96953.566619999998</v>
      </c>
      <c r="F43" s="5">
        <f>F13+F19+F25+F31+F37</f>
        <v>37757.630449999997</v>
      </c>
      <c r="G43" s="5">
        <f>G13+G19+G25+G31+G37</f>
        <v>17772.936169999997</v>
      </c>
      <c r="H43" s="5">
        <f t="shared" ref="H43:I43" si="12">H13+H19+H25+H31+H37</f>
        <v>22278</v>
      </c>
      <c r="I43" s="5">
        <f t="shared" si="12"/>
        <v>19145</v>
      </c>
      <c r="J43" s="7"/>
      <c r="K43" s="7"/>
      <c r="L43" s="7"/>
      <c r="M43" s="7"/>
      <c r="N43" s="7"/>
      <c r="O43" s="7"/>
      <c r="P43" s="7"/>
      <c r="Q43" s="7"/>
      <c r="R43" s="7"/>
      <c r="S43" s="7"/>
    </row>
    <row r="44" spans="1:19" s="3" customFormat="1" x14ac:dyDescent="0.2">
      <c r="A44" s="48"/>
      <c r="B44" s="49"/>
      <c r="C44" s="50"/>
      <c r="D44" s="4" t="s">
        <v>19</v>
      </c>
      <c r="E44" s="5">
        <f t="shared" si="7"/>
        <v>21419</v>
      </c>
      <c r="F44" s="5">
        <f>F14+F20+F26+F32+F38</f>
        <v>0</v>
      </c>
      <c r="G44" s="5">
        <f t="shared" ref="G44:I44" si="13">G14+G20+G26+G32+G38</f>
        <v>21419</v>
      </c>
      <c r="H44" s="5">
        <f t="shared" si="13"/>
        <v>0</v>
      </c>
      <c r="I44" s="5">
        <f t="shared" si="13"/>
        <v>0</v>
      </c>
      <c r="J44" s="7"/>
      <c r="K44" s="7"/>
      <c r="L44" s="7"/>
      <c r="M44" s="7"/>
      <c r="N44" s="7"/>
      <c r="O44" s="7"/>
      <c r="P44" s="7"/>
      <c r="Q44" s="7"/>
      <c r="R44" s="7"/>
      <c r="S44" s="7"/>
    </row>
    <row r="45" spans="1:19" s="3" customFormat="1" x14ac:dyDescent="0.2">
      <c r="A45" s="51" t="s">
        <v>28</v>
      </c>
      <c r="B45" s="51"/>
      <c r="C45" s="7"/>
      <c r="D45" s="7"/>
      <c r="E45" s="5"/>
      <c r="F45" s="5"/>
      <c r="G45" s="5"/>
      <c r="H45" s="5"/>
      <c r="I45" s="5"/>
      <c r="J45" s="7"/>
      <c r="K45" s="7"/>
      <c r="L45" s="7"/>
      <c r="M45" s="7"/>
      <c r="N45" s="7"/>
      <c r="O45" s="7"/>
      <c r="P45" s="7"/>
      <c r="Q45" s="7"/>
      <c r="R45" s="7"/>
      <c r="S45" s="7"/>
    </row>
    <row r="46" spans="1:19" s="3" customFormat="1" x14ac:dyDescent="0.2">
      <c r="A46" s="38" t="s">
        <v>29</v>
      </c>
      <c r="B46" s="39"/>
      <c r="C46" s="30"/>
      <c r="D46" s="11" t="s">
        <v>15</v>
      </c>
      <c r="E46" s="5">
        <f>SUM(F46:I46)</f>
        <v>0</v>
      </c>
      <c r="F46" s="5">
        <f>SUM(F48:F51)</f>
        <v>0</v>
      </c>
      <c r="G46" s="5">
        <f>SUM(G48:G51)</f>
        <v>0</v>
      </c>
      <c r="H46" s="5">
        <f>SUM(H48:H51)</f>
        <v>0</v>
      </c>
      <c r="I46" s="5">
        <f>SUM(I48:I51)</f>
        <v>0</v>
      </c>
      <c r="J46" s="7"/>
      <c r="K46" s="7"/>
      <c r="L46" s="7"/>
      <c r="M46" s="7"/>
      <c r="N46" s="7"/>
      <c r="O46" s="7"/>
      <c r="P46" s="7"/>
      <c r="Q46" s="7"/>
      <c r="R46" s="7"/>
      <c r="S46" s="7"/>
    </row>
    <row r="47" spans="1:19" s="3" customFormat="1" x14ac:dyDescent="0.2">
      <c r="A47" s="40"/>
      <c r="B47" s="41"/>
      <c r="C47" s="30"/>
      <c r="D47" s="11" t="s">
        <v>33</v>
      </c>
      <c r="E47" s="5"/>
      <c r="F47" s="5"/>
      <c r="G47" s="5"/>
      <c r="H47" s="5"/>
      <c r="I47" s="5"/>
      <c r="J47" s="7"/>
      <c r="K47" s="7"/>
      <c r="L47" s="7"/>
      <c r="M47" s="7"/>
      <c r="N47" s="7"/>
      <c r="O47" s="7"/>
      <c r="P47" s="7"/>
      <c r="Q47" s="7"/>
      <c r="R47" s="7"/>
      <c r="S47" s="7"/>
    </row>
    <row r="48" spans="1:19" s="3" customFormat="1" ht="33" x14ac:dyDescent="0.2">
      <c r="A48" s="40"/>
      <c r="B48" s="41"/>
      <c r="C48" s="30"/>
      <c r="D48" s="11" t="s">
        <v>16</v>
      </c>
      <c r="E48" s="5">
        <f t="shared" ref="E48:E57" si="14">SUM(F48:I48)</f>
        <v>0</v>
      </c>
      <c r="F48" s="5">
        <v>0</v>
      </c>
      <c r="G48" s="5">
        <v>0</v>
      </c>
      <c r="H48" s="5">
        <v>0</v>
      </c>
      <c r="I48" s="5">
        <v>0</v>
      </c>
      <c r="J48" s="7"/>
      <c r="K48" s="7"/>
      <c r="L48" s="7"/>
      <c r="M48" s="7"/>
      <c r="N48" s="7"/>
      <c r="O48" s="7"/>
      <c r="P48" s="7"/>
      <c r="Q48" s="7"/>
      <c r="R48" s="7"/>
      <c r="S48" s="7"/>
    </row>
    <row r="49" spans="1:19" s="3" customFormat="1" x14ac:dyDescent="0.2">
      <c r="A49" s="40"/>
      <c r="B49" s="41"/>
      <c r="C49" s="30"/>
      <c r="D49" s="11" t="s">
        <v>17</v>
      </c>
      <c r="E49" s="5">
        <f t="shared" si="14"/>
        <v>0</v>
      </c>
      <c r="F49" s="5">
        <v>0</v>
      </c>
      <c r="G49" s="5">
        <v>0</v>
      </c>
      <c r="H49" s="5">
        <v>0</v>
      </c>
      <c r="I49" s="5">
        <v>0</v>
      </c>
      <c r="J49" s="7"/>
      <c r="K49" s="7"/>
      <c r="L49" s="7"/>
      <c r="M49" s="7"/>
      <c r="N49" s="7"/>
      <c r="O49" s="7"/>
      <c r="P49" s="7"/>
      <c r="Q49" s="7"/>
      <c r="R49" s="7"/>
      <c r="S49" s="7"/>
    </row>
    <row r="50" spans="1:19" s="3" customFormat="1" ht="33" x14ac:dyDescent="0.2">
      <c r="A50" s="40"/>
      <c r="B50" s="41"/>
      <c r="C50" s="30"/>
      <c r="D50" s="11" t="s">
        <v>18</v>
      </c>
      <c r="E50" s="5">
        <f t="shared" si="14"/>
        <v>0</v>
      </c>
      <c r="F50" s="5">
        <v>0</v>
      </c>
      <c r="G50" s="5">
        <v>0</v>
      </c>
      <c r="H50" s="5">
        <v>0</v>
      </c>
      <c r="I50" s="5">
        <v>0</v>
      </c>
      <c r="J50" s="7"/>
      <c r="K50" s="7"/>
      <c r="L50" s="7"/>
      <c r="M50" s="7"/>
      <c r="N50" s="7"/>
      <c r="O50" s="7"/>
      <c r="P50" s="7"/>
      <c r="Q50" s="7"/>
      <c r="R50" s="7"/>
      <c r="S50" s="7"/>
    </row>
    <row r="51" spans="1:19" s="3" customFormat="1" x14ac:dyDescent="0.2">
      <c r="A51" s="42"/>
      <c r="B51" s="43"/>
      <c r="C51" s="30"/>
      <c r="D51" s="11" t="s">
        <v>19</v>
      </c>
      <c r="E51" s="5">
        <f t="shared" si="14"/>
        <v>0</v>
      </c>
      <c r="F51" s="5">
        <v>0</v>
      </c>
      <c r="G51" s="5">
        <v>0</v>
      </c>
      <c r="H51" s="5">
        <v>0</v>
      </c>
      <c r="I51" s="5">
        <v>0</v>
      </c>
      <c r="J51" s="7"/>
      <c r="K51" s="7"/>
      <c r="L51" s="7"/>
      <c r="M51" s="7"/>
      <c r="N51" s="7"/>
      <c r="O51" s="7"/>
      <c r="P51" s="7"/>
      <c r="Q51" s="7"/>
      <c r="R51" s="7"/>
      <c r="S51" s="7"/>
    </row>
    <row r="52" spans="1:19" s="3" customFormat="1" x14ac:dyDescent="0.2">
      <c r="A52" s="38" t="s">
        <v>30</v>
      </c>
      <c r="B52" s="39"/>
      <c r="C52" s="30"/>
      <c r="D52" s="4" t="s">
        <v>15</v>
      </c>
      <c r="E52" s="5">
        <f t="shared" si="14"/>
        <v>190709.32666999998</v>
      </c>
      <c r="F52" s="5">
        <f>SUM(F53:F57)</f>
        <v>110094.39049999999</v>
      </c>
      <c r="G52" s="5">
        <f>SUM(G54:G57)</f>
        <v>39191.936170000001</v>
      </c>
      <c r="H52" s="5">
        <f>SUM(H54:H57)</f>
        <v>22278</v>
      </c>
      <c r="I52" s="5">
        <f>SUM(I54:I57)</f>
        <v>19145</v>
      </c>
      <c r="J52" s="7"/>
      <c r="K52" s="7"/>
      <c r="L52" s="7"/>
      <c r="M52" s="7"/>
      <c r="N52" s="7"/>
      <c r="O52" s="7"/>
      <c r="P52" s="7"/>
      <c r="Q52" s="7"/>
      <c r="R52" s="7"/>
      <c r="S52" s="7"/>
    </row>
    <row r="53" spans="1:19" s="3" customFormat="1" x14ac:dyDescent="0.2">
      <c r="A53" s="40"/>
      <c r="B53" s="41"/>
      <c r="C53" s="30"/>
      <c r="D53" s="11" t="s">
        <v>33</v>
      </c>
      <c r="E53" s="6">
        <f t="shared" si="14"/>
        <v>848.11022000000003</v>
      </c>
      <c r="F53" s="5">
        <f>F40</f>
        <v>848.11022000000003</v>
      </c>
      <c r="G53" s="5"/>
      <c r="H53" s="5"/>
      <c r="I53" s="5"/>
      <c r="J53" s="7"/>
      <c r="K53" s="7"/>
      <c r="L53" s="7"/>
      <c r="M53" s="7"/>
      <c r="N53" s="7"/>
      <c r="O53" s="7"/>
      <c r="P53" s="7"/>
      <c r="Q53" s="7"/>
      <c r="R53" s="7"/>
      <c r="S53" s="7"/>
    </row>
    <row r="54" spans="1:19" ht="33" x14ac:dyDescent="0.25">
      <c r="A54" s="40"/>
      <c r="B54" s="41"/>
      <c r="C54" s="30"/>
      <c r="D54" s="11" t="s">
        <v>16</v>
      </c>
      <c r="E54" s="6">
        <f t="shared" si="14"/>
        <v>6115.6277700000001</v>
      </c>
      <c r="F54" s="6">
        <f>F41</f>
        <v>6115.6277700000001</v>
      </c>
      <c r="G54" s="6">
        <f t="shared" ref="G54:I54" si="15">G41</f>
        <v>0</v>
      </c>
      <c r="H54" s="6">
        <f t="shared" si="15"/>
        <v>0</v>
      </c>
      <c r="I54" s="6">
        <f t="shared" si="15"/>
        <v>0</v>
      </c>
      <c r="J54" s="14"/>
      <c r="K54" s="14"/>
      <c r="L54" s="14"/>
      <c r="M54" s="14"/>
      <c r="N54" s="14"/>
      <c r="O54" s="14"/>
      <c r="P54" s="14"/>
      <c r="Q54" s="14"/>
      <c r="R54" s="14"/>
      <c r="S54" s="14"/>
    </row>
    <row r="55" spans="1:19" x14ac:dyDescent="0.25">
      <c r="A55" s="40"/>
      <c r="B55" s="41"/>
      <c r="C55" s="30"/>
      <c r="D55" s="11" t="s">
        <v>17</v>
      </c>
      <c r="E55" s="6">
        <f t="shared" si="14"/>
        <v>65373.022060000003</v>
      </c>
      <c r="F55" s="6">
        <f>F42</f>
        <v>65373.022060000003</v>
      </c>
      <c r="G55" s="6">
        <f t="shared" ref="G55:I57" si="16">G42</f>
        <v>0</v>
      </c>
      <c r="H55" s="6">
        <f t="shared" si="16"/>
        <v>0</v>
      </c>
      <c r="I55" s="6">
        <f t="shared" si="16"/>
        <v>0</v>
      </c>
      <c r="J55" s="14"/>
      <c r="K55" s="14"/>
      <c r="L55" s="14"/>
      <c r="M55" s="14"/>
      <c r="N55" s="14"/>
      <c r="O55" s="14"/>
      <c r="P55" s="14"/>
      <c r="Q55" s="14"/>
      <c r="R55" s="14"/>
      <c r="S55" s="14"/>
    </row>
    <row r="56" spans="1:19" ht="33" x14ac:dyDescent="0.25">
      <c r="A56" s="40"/>
      <c r="B56" s="41"/>
      <c r="C56" s="30"/>
      <c r="D56" s="11" t="s">
        <v>18</v>
      </c>
      <c r="E56" s="6">
        <f t="shared" si="14"/>
        <v>96953.566619999998</v>
      </c>
      <c r="F56" s="6">
        <f>F43</f>
        <v>37757.630449999997</v>
      </c>
      <c r="G56" s="6">
        <f>G43</f>
        <v>17772.936169999997</v>
      </c>
      <c r="H56" s="6">
        <f t="shared" si="16"/>
        <v>22278</v>
      </c>
      <c r="I56" s="6">
        <f t="shared" si="16"/>
        <v>19145</v>
      </c>
      <c r="J56" s="14"/>
      <c r="K56" s="14"/>
      <c r="L56" s="14"/>
      <c r="M56" s="14"/>
      <c r="N56" s="14"/>
      <c r="O56" s="14"/>
      <c r="P56" s="14"/>
      <c r="Q56" s="14"/>
      <c r="R56" s="14"/>
      <c r="S56" s="14"/>
    </row>
    <row r="57" spans="1:19" x14ac:dyDescent="0.25">
      <c r="A57" s="42"/>
      <c r="B57" s="43"/>
      <c r="C57" s="30"/>
      <c r="D57" s="11" t="s">
        <v>19</v>
      </c>
      <c r="E57" s="6">
        <f t="shared" si="14"/>
        <v>21419</v>
      </c>
      <c r="F57" s="6">
        <f>F44</f>
        <v>0</v>
      </c>
      <c r="G57" s="6">
        <f t="shared" si="16"/>
        <v>21419</v>
      </c>
      <c r="H57" s="6">
        <f t="shared" si="16"/>
        <v>0</v>
      </c>
      <c r="I57" s="6">
        <f t="shared" si="16"/>
        <v>0</v>
      </c>
      <c r="J57" s="14"/>
      <c r="K57" s="14"/>
      <c r="L57" s="14"/>
      <c r="M57" s="14"/>
      <c r="N57" s="14"/>
      <c r="O57" s="14"/>
      <c r="P57" s="14"/>
      <c r="Q57" s="14"/>
      <c r="R57" s="14"/>
      <c r="S57" s="14"/>
    </row>
    <row r="58" spans="1:19" x14ac:dyDescent="0.25">
      <c r="A58" s="51" t="s">
        <v>28</v>
      </c>
      <c r="B58" s="51"/>
      <c r="C58" s="7"/>
      <c r="D58" s="7"/>
      <c r="E58" s="5"/>
      <c r="F58" s="5"/>
      <c r="G58" s="5"/>
      <c r="H58" s="5"/>
      <c r="I58" s="5"/>
      <c r="J58" s="14"/>
      <c r="K58" s="14"/>
      <c r="L58" s="14"/>
      <c r="M58" s="14"/>
      <c r="N58" s="14"/>
      <c r="O58" s="14"/>
      <c r="P58" s="14"/>
      <c r="Q58" s="14"/>
      <c r="R58" s="14"/>
      <c r="S58" s="14"/>
    </row>
    <row r="59" spans="1:19" x14ac:dyDescent="0.25">
      <c r="A59" s="38" t="s">
        <v>31</v>
      </c>
      <c r="B59" s="39"/>
      <c r="C59" s="30"/>
      <c r="D59" s="4" t="s">
        <v>15</v>
      </c>
      <c r="E59" s="5">
        <f>SUM(F59:I59)</f>
        <v>464.66578000000004</v>
      </c>
      <c r="F59" s="5">
        <f>SUM(F61:F64)</f>
        <v>112</v>
      </c>
      <c r="G59" s="5">
        <f>SUM(G61:G64)</f>
        <v>152.66578000000001</v>
      </c>
      <c r="H59" s="5">
        <f>SUM(H61:H64)</f>
        <v>100</v>
      </c>
      <c r="I59" s="5">
        <f>SUM(I61:I64)</f>
        <v>100</v>
      </c>
      <c r="J59" s="14"/>
      <c r="K59" s="14"/>
      <c r="L59" s="14"/>
      <c r="M59" s="14"/>
      <c r="N59" s="14"/>
      <c r="O59" s="14"/>
      <c r="P59" s="14"/>
      <c r="Q59" s="14"/>
      <c r="R59" s="14"/>
      <c r="S59" s="14"/>
    </row>
    <row r="60" spans="1:19" x14ac:dyDescent="0.25">
      <c r="A60" s="40"/>
      <c r="B60" s="41"/>
      <c r="C60" s="30"/>
      <c r="D60" s="11" t="s">
        <v>33</v>
      </c>
      <c r="E60" s="5"/>
      <c r="F60" s="5"/>
      <c r="G60" s="5"/>
      <c r="H60" s="5"/>
      <c r="I60" s="5"/>
      <c r="J60" s="14"/>
      <c r="K60" s="14"/>
      <c r="L60" s="14"/>
      <c r="M60" s="14"/>
      <c r="N60" s="14"/>
      <c r="O60" s="14"/>
      <c r="P60" s="14"/>
      <c r="Q60" s="14"/>
      <c r="R60" s="14"/>
      <c r="S60" s="14"/>
    </row>
    <row r="61" spans="1:19" ht="33" x14ac:dyDescent="0.25">
      <c r="A61" s="40"/>
      <c r="B61" s="41"/>
      <c r="C61" s="30"/>
      <c r="D61" s="11" t="s">
        <v>16</v>
      </c>
      <c r="E61" s="6">
        <f t="shared" ref="E61:E67" si="17">SUM(F61:I61)</f>
        <v>0</v>
      </c>
      <c r="F61" s="5">
        <f t="shared" ref="F61:I64" si="18">F17</f>
        <v>0</v>
      </c>
      <c r="G61" s="5">
        <f t="shared" si="18"/>
        <v>0</v>
      </c>
      <c r="H61" s="5">
        <f t="shared" si="18"/>
        <v>0</v>
      </c>
      <c r="I61" s="5">
        <f t="shared" si="18"/>
        <v>0</v>
      </c>
      <c r="J61" s="14"/>
      <c r="K61" s="14"/>
      <c r="L61" s="14"/>
      <c r="M61" s="14"/>
      <c r="N61" s="14"/>
      <c r="O61" s="14"/>
      <c r="P61" s="14"/>
      <c r="Q61" s="14"/>
      <c r="R61" s="14"/>
      <c r="S61" s="14"/>
    </row>
    <row r="62" spans="1:19" x14ac:dyDescent="0.25">
      <c r="A62" s="40"/>
      <c r="B62" s="41"/>
      <c r="C62" s="30"/>
      <c r="D62" s="11" t="s">
        <v>17</v>
      </c>
      <c r="E62" s="6">
        <f t="shared" si="17"/>
        <v>0</v>
      </c>
      <c r="F62" s="5">
        <f t="shared" si="18"/>
        <v>0</v>
      </c>
      <c r="G62" s="5">
        <f t="shared" si="18"/>
        <v>0</v>
      </c>
      <c r="H62" s="5">
        <f t="shared" si="18"/>
        <v>0</v>
      </c>
      <c r="I62" s="5">
        <f t="shared" si="18"/>
        <v>0</v>
      </c>
      <c r="J62" s="14"/>
      <c r="K62" s="14"/>
      <c r="L62" s="14"/>
      <c r="M62" s="14"/>
      <c r="N62" s="14"/>
      <c r="O62" s="14"/>
      <c r="P62" s="14"/>
      <c r="Q62" s="14"/>
      <c r="R62" s="14"/>
      <c r="S62" s="14"/>
    </row>
    <row r="63" spans="1:19" ht="33" x14ac:dyDescent="0.25">
      <c r="A63" s="40"/>
      <c r="B63" s="41"/>
      <c r="C63" s="30"/>
      <c r="D63" s="11" t="s">
        <v>18</v>
      </c>
      <c r="E63" s="6">
        <f t="shared" si="17"/>
        <v>464.66578000000004</v>
      </c>
      <c r="F63" s="6">
        <f t="shared" si="18"/>
        <v>112</v>
      </c>
      <c r="G63" s="6">
        <f t="shared" si="18"/>
        <v>152.66578000000001</v>
      </c>
      <c r="H63" s="6">
        <f t="shared" si="18"/>
        <v>100</v>
      </c>
      <c r="I63" s="6">
        <f t="shared" si="18"/>
        <v>100</v>
      </c>
      <c r="J63" s="14"/>
      <c r="K63" s="15"/>
      <c r="L63" s="14"/>
      <c r="M63" s="14"/>
      <c r="N63" s="14"/>
      <c r="O63" s="14"/>
      <c r="P63" s="14"/>
      <c r="Q63" s="14"/>
      <c r="R63" s="14"/>
      <c r="S63" s="14"/>
    </row>
    <row r="64" spans="1:19" x14ac:dyDescent="0.25">
      <c r="A64" s="42"/>
      <c r="B64" s="43"/>
      <c r="C64" s="30"/>
      <c r="D64" s="11" t="s">
        <v>19</v>
      </c>
      <c r="E64" s="6">
        <f t="shared" si="17"/>
        <v>0</v>
      </c>
      <c r="F64" s="5">
        <f t="shared" si="18"/>
        <v>0</v>
      </c>
      <c r="G64" s="5">
        <f t="shared" si="18"/>
        <v>0</v>
      </c>
      <c r="H64" s="5">
        <f t="shared" si="18"/>
        <v>0</v>
      </c>
      <c r="I64" s="5">
        <f t="shared" si="18"/>
        <v>0</v>
      </c>
      <c r="J64" s="14"/>
      <c r="K64" s="14"/>
      <c r="L64" s="14"/>
      <c r="M64" s="14"/>
      <c r="N64" s="14"/>
      <c r="O64" s="14"/>
      <c r="P64" s="14"/>
      <c r="Q64" s="14"/>
      <c r="R64" s="14"/>
      <c r="S64" s="14"/>
    </row>
    <row r="65" spans="1:19" x14ac:dyDescent="0.25">
      <c r="A65" s="38" t="s">
        <v>32</v>
      </c>
      <c r="B65" s="39"/>
      <c r="C65" s="30"/>
      <c r="D65" s="4" t="s">
        <v>15</v>
      </c>
      <c r="E65" s="5">
        <f t="shared" si="17"/>
        <v>190244.66089</v>
      </c>
      <c r="F65" s="5">
        <f>SUM(F66:F70)</f>
        <v>109982.39050000001</v>
      </c>
      <c r="G65" s="5">
        <f t="shared" ref="G65:I65" si="19">SUM(G66:G70)</f>
        <v>39039.270389999998</v>
      </c>
      <c r="H65" s="5">
        <f t="shared" si="19"/>
        <v>22178</v>
      </c>
      <c r="I65" s="5">
        <f t="shared" si="19"/>
        <v>19045</v>
      </c>
      <c r="J65" s="14"/>
      <c r="K65" s="14"/>
      <c r="L65" s="14"/>
      <c r="M65" s="14"/>
      <c r="N65" s="14"/>
      <c r="O65" s="14"/>
      <c r="P65" s="14"/>
      <c r="Q65" s="14"/>
      <c r="R65" s="14"/>
      <c r="S65" s="14"/>
    </row>
    <row r="66" spans="1:19" x14ac:dyDescent="0.25">
      <c r="A66" s="40"/>
      <c r="B66" s="41"/>
      <c r="C66" s="30"/>
      <c r="D66" s="11" t="s">
        <v>33</v>
      </c>
      <c r="E66" s="6">
        <f t="shared" si="17"/>
        <v>848.11022000000003</v>
      </c>
      <c r="F66" s="6">
        <f>F10+F22+F28+F34</f>
        <v>848.11022000000003</v>
      </c>
      <c r="G66" s="6">
        <f t="shared" ref="G66:I66" si="20">G10+G22+G28+G34</f>
        <v>0</v>
      </c>
      <c r="H66" s="6">
        <f t="shared" si="20"/>
        <v>0</v>
      </c>
      <c r="I66" s="6">
        <f t="shared" si="20"/>
        <v>0</v>
      </c>
      <c r="J66" s="14"/>
      <c r="K66" s="14"/>
      <c r="L66" s="14"/>
      <c r="M66" s="14"/>
      <c r="N66" s="14"/>
      <c r="O66" s="14"/>
      <c r="P66" s="14"/>
      <c r="Q66" s="14"/>
      <c r="R66" s="14"/>
      <c r="S66" s="14"/>
    </row>
    <row r="67" spans="1:19" ht="33" x14ac:dyDescent="0.25">
      <c r="A67" s="40"/>
      <c r="B67" s="41"/>
      <c r="C67" s="30"/>
      <c r="D67" s="11" t="s">
        <v>16</v>
      </c>
      <c r="E67" s="6">
        <f t="shared" si="17"/>
        <v>6115.6277700000001</v>
      </c>
      <c r="F67" s="6">
        <f>F11+F23+F29+F35</f>
        <v>6115.6277700000001</v>
      </c>
      <c r="G67" s="6">
        <f>G11+G23+G29+G35</f>
        <v>0</v>
      </c>
      <c r="H67" s="6">
        <f t="shared" ref="H67:I67" si="21">H35+H29+H23+H11</f>
        <v>0</v>
      </c>
      <c r="I67" s="6">
        <f t="shared" si="21"/>
        <v>0</v>
      </c>
      <c r="J67" s="14"/>
      <c r="K67" s="14"/>
      <c r="L67" s="14"/>
      <c r="M67" s="14"/>
      <c r="N67" s="14"/>
      <c r="O67" s="14"/>
      <c r="P67" s="14"/>
      <c r="Q67" s="14"/>
      <c r="R67" s="14"/>
      <c r="S67" s="14"/>
    </row>
    <row r="68" spans="1:19" x14ac:dyDescent="0.25">
      <c r="A68" s="40"/>
      <c r="B68" s="41"/>
      <c r="C68" s="30"/>
      <c r="D68" s="11" t="s">
        <v>17</v>
      </c>
      <c r="E68" s="6">
        <f t="shared" ref="E68:I69" si="22">E36+E30+E24+E12</f>
        <v>65373.022060000003</v>
      </c>
      <c r="F68" s="6">
        <f t="shared" si="22"/>
        <v>65373.022060000003</v>
      </c>
      <c r="G68" s="6">
        <f t="shared" si="22"/>
        <v>0</v>
      </c>
      <c r="H68" s="6">
        <f t="shared" si="22"/>
        <v>0</v>
      </c>
      <c r="I68" s="6">
        <f t="shared" si="22"/>
        <v>0</v>
      </c>
      <c r="J68" s="14"/>
      <c r="K68" s="14"/>
      <c r="L68" s="14"/>
      <c r="M68" s="14"/>
      <c r="N68" s="14"/>
      <c r="O68" s="14"/>
      <c r="P68" s="14"/>
      <c r="Q68" s="14"/>
      <c r="R68" s="14"/>
      <c r="S68" s="14"/>
    </row>
    <row r="69" spans="1:19" ht="33" x14ac:dyDescent="0.25">
      <c r="A69" s="40"/>
      <c r="B69" s="41"/>
      <c r="C69" s="30"/>
      <c r="D69" s="11" t="s">
        <v>18</v>
      </c>
      <c r="E69" s="6">
        <f t="shared" si="22"/>
        <v>96488.900840000002</v>
      </c>
      <c r="F69" s="6">
        <f t="shared" si="22"/>
        <v>37645.630450000004</v>
      </c>
      <c r="G69" s="6">
        <f>G37+G31+G25+G13</f>
        <v>17620.270389999998</v>
      </c>
      <c r="H69" s="6">
        <f t="shared" si="22"/>
        <v>22178</v>
      </c>
      <c r="I69" s="6">
        <f t="shared" si="22"/>
        <v>19045</v>
      </c>
      <c r="J69" s="14"/>
      <c r="K69" s="14"/>
      <c r="L69" s="14"/>
      <c r="M69" s="14"/>
      <c r="N69" s="14"/>
      <c r="O69" s="14"/>
      <c r="P69" s="14"/>
      <c r="Q69" s="14"/>
      <c r="R69" s="14"/>
      <c r="S69" s="14"/>
    </row>
    <row r="70" spans="1:19" x14ac:dyDescent="0.25">
      <c r="A70" s="42"/>
      <c r="B70" s="43"/>
      <c r="C70" s="30"/>
      <c r="D70" s="11" t="s">
        <v>19</v>
      </c>
      <c r="E70" s="6">
        <f>E38+E32+E26+E14</f>
        <v>21419</v>
      </c>
      <c r="F70" s="6">
        <f t="shared" ref="F70:I70" si="23">F38+F32+F26+F14</f>
        <v>0</v>
      </c>
      <c r="G70" s="6">
        <f>G38+G32+G26+G14</f>
        <v>21419</v>
      </c>
      <c r="H70" s="6">
        <f t="shared" si="23"/>
        <v>0</v>
      </c>
      <c r="I70" s="6">
        <f t="shared" si="23"/>
        <v>0</v>
      </c>
      <c r="J70" s="14"/>
      <c r="K70" s="14"/>
      <c r="L70" s="14"/>
      <c r="M70" s="14"/>
      <c r="N70" s="14"/>
      <c r="O70" s="14"/>
      <c r="P70" s="14"/>
      <c r="Q70" s="14"/>
      <c r="R70" s="14"/>
      <c r="S70" s="14"/>
    </row>
  </sheetData>
  <mergeCells count="32">
    <mergeCell ref="A58:B58"/>
    <mergeCell ref="A59:B64"/>
    <mergeCell ref="C59:C64"/>
    <mergeCell ref="A65:B70"/>
    <mergeCell ref="C65:C70"/>
    <mergeCell ref="A52:B57"/>
    <mergeCell ref="C52:C57"/>
    <mergeCell ref="A27:A32"/>
    <mergeCell ref="B27:B32"/>
    <mergeCell ref="C27:C32"/>
    <mergeCell ref="A33:A38"/>
    <mergeCell ref="B33:B38"/>
    <mergeCell ref="C33:C38"/>
    <mergeCell ref="A39:B44"/>
    <mergeCell ref="C39:C44"/>
    <mergeCell ref="A45:B45"/>
    <mergeCell ref="A46:B51"/>
    <mergeCell ref="C46:C51"/>
    <mergeCell ref="A9:A20"/>
    <mergeCell ref="B9:B20"/>
    <mergeCell ref="C9:C14"/>
    <mergeCell ref="C15:C20"/>
    <mergeCell ref="A21:A26"/>
    <mergeCell ref="B21:B26"/>
    <mergeCell ref="C21:C26"/>
    <mergeCell ref="H2:I2"/>
    <mergeCell ref="A4:I4"/>
    <mergeCell ref="A6:A7"/>
    <mergeCell ref="B6:B7"/>
    <mergeCell ref="C6:C7"/>
    <mergeCell ref="D6:D7"/>
    <mergeCell ref="E6:I6"/>
  </mergeCells>
  <pageMargins left="1.1811023622047245" right="0.39370078740157483" top="0.47244094488188981" bottom="0.47244094488188981" header="0.31496062992125984" footer="0.31496062992125984"/>
  <pageSetup paperSize="9" scale="4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3:F9"/>
  <sheetViews>
    <sheetView workbookViewId="0">
      <selection sqref="A1:XFD1048576"/>
    </sheetView>
  </sheetViews>
  <sheetFormatPr defaultRowHeight="12.75" x14ac:dyDescent="0.2"/>
  <cols>
    <col min="3" max="3" width="19.28515625" customWidth="1"/>
    <col min="6" max="6" width="38" customWidth="1"/>
  </cols>
  <sheetData>
    <row r="3" spans="3:6" ht="89.25" x14ac:dyDescent="0.2">
      <c r="C3" s="8"/>
      <c r="D3" s="8"/>
      <c r="E3" s="8"/>
      <c r="F3" s="9" t="s">
        <v>34</v>
      </c>
    </row>
    <row r="4" spans="3:6" x14ac:dyDescent="0.2">
      <c r="C4" s="8"/>
      <c r="D4" s="8"/>
      <c r="E4" s="8"/>
    </row>
    <row r="5" spans="3:6" x14ac:dyDescent="0.2">
      <c r="C5" s="8"/>
      <c r="D5" s="8"/>
      <c r="E5" s="8"/>
    </row>
    <row r="6" spans="3:6" x14ac:dyDescent="0.2">
      <c r="C6" s="8"/>
      <c r="D6" s="8"/>
      <c r="E6" s="8"/>
    </row>
    <row r="7" spans="3:6" x14ac:dyDescent="0.2">
      <c r="C7" s="8"/>
      <c r="D7" s="8"/>
      <c r="E7" s="8"/>
    </row>
    <row r="8" spans="3:6" x14ac:dyDescent="0.2">
      <c r="C8" s="8"/>
      <c r="D8" s="8"/>
      <c r="E8" s="8"/>
    </row>
    <row r="9" spans="3:6" x14ac:dyDescent="0.2">
      <c r="C9" s="8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58"/>
  <sheetViews>
    <sheetView tabSelected="1" topLeftCell="A13" zoomScaleNormal="100" workbookViewId="0">
      <selection activeCell="G34" sqref="G34"/>
    </sheetView>
  </sheetViews>
  <sheetFormatPr defaultRowHeight="12" x14ac:dyDescent="0.2"/>
  <cols>
    <col min="1" max="1" width="6.7109375" style="16" bestFit="1" customWidth="1"/>
    <col min="2" max="2" width="26.85546875" style="17" customWidth="1"/>
    <col min="3" max="3" width="23.140625" style="17" customWidth="1"/>
    <col min="4" max="4" width="26.28515625" style="17" customWidth="1"/>
    <col min="5" max="5" width="15.28515625" style="17" customWidth="1"/>
    <col min="6" max="6" width="14.7109375" style="17" customWidth="1"/>
    <col min="7" max="7" width="14.5703125" style="17" customWidth="1"/>
    <col min="8" max="8" width="15.28515625" style="17" customWidth="1"/>
    <col min="9" max="9" width="15" style="17" customWidth="1"/>
    <col min="10" max="10" width="14.5703125" style="17" customWidth="1"/>
    <col min="11" max="12" width="13.7109375" style="17" bestFit="1" customWidth="1"/>
    <col min="13" max="13" width="14.7109375" style="17" bestFit="1" customWidth="1"/>
    <col min="14" max="17" width="13.7109375" style="17" bestFit="1" customWidth="1"/>
    <col min="18" max="16384" width="9.140625" style="17"/>
  </cols>
  <sheetData>
    <row r="1" spans="1:17" x14ac:dyDescent="0.2">
      <c r="B1" s="16"/>
      <c r="C1" s="16"/>
      <c r="D1" s="16"/>
      <c r="E1" s="16"/>
      <c r="F1" s="16"/>
      <c r="G1" s="16"/>
    </row>
    <row r="2" spans="1:17" x14ac:dyDescent="0.2">
      <c r="B2" s="16"/>
      <c r="C2" s="16"/>
      <c r="D2" s="16"/>
      <c r="E2" s="16"/>
      <c r="F2" s="79" t="s">
        <v>0</v>
      </c>
      <c r="G2" s="79"/>
      <c r="H2" s="25"/>
    </row>
    <row r="3" spans="1:17" x14ac:dyDescent="0.2">
      <c r="B3" s="16"/>
      <c r="C3" s="16"/>
      <c r="D3" s="16"/>
      <c r="E3" s="16"/>
      <c r="F3" s="16"/>
      <c r="G3" s="16"/>
      <c r="H3" s="25"/>
      <c r="I3" s="27"/>
    </row>
    <row r="4" spans="1:17" x14ac:dyDescent="0.2">
      <c r="A4" s="79" t="s">
        <v>1</v>
      </c>
      <c r="B4" s="79"/>
      <c r="C4" s="79"/>
      <c r="D4" s="79"/>
      <c r="E4" s="79"/>
      <c r="F4" s="79"/>
      <c r="G4" s="79"/>
    </row>
    <row r="5" spans="1:17" x14ac:dyDescent="0.2">
      <c r="B5" s="16"/>
      <c r="C5" s="16"/>
      <c r="D5" s="16"/>
      <c r="E5" s="16"/>
      <c r="F5" s="16"/>
      <c r="G5" s="16"/>
      <c r="M5" s="25"/>
    </row>
    <row r="6" spans="1:17" s="18" customFormat="1" ht="21" customHeight="1" x14ac:dyDescent="0.2">
      <c r="A6" s="58" t="s">
        <v>2</v>
      </c>
      <c r="B6" s="58" t="s">
        <v>3</v>
      </c>
      <c r="C6" s="58" t="s">
        <v>4</v>
      </c>
      <c r="D6" s="58" t="s">
        <v>5</v>
      </c>
      <c r="E6" s="58" t="s">
        <v>6</v>
      </c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</row>
    <row r="7" spans="1:17" s="18" customFormat="1" ht="17.25" customHeight="1" x14ac:dyDescent="0.2">
      <c r="A7" s="58"/>
      <c r="B7" s="58"/>
      <c r="C7" s="58"/>
      <c r="D7" s="58"/>
      <c r="E7" s="19" t="s">
        <v>7</v>
      </c>
      <c r="F7" s="19" t="s">
        <v>10</v>
      </c>
      <c r="G7" s="19" t="s">
        <v>11</v>
      </c>
      <c r="H7" s="26">
        <v>2021</v>
      </c>
      <c r="I7" s="26">
        <v>2022</v>
      </c>
      <c r="J7" s="26">
        <v>2023</v>
      </c>
      <c r="K7" s="26">
        <v>2024</v>
      </c>
      <c r="L7" s="26">
        <v>2025</v>
      </c>
      <c r="M7" s="26">
        <v>2026</v>
      </c>
      <c r="N7" s="26">
        <v>2027</v>
      </c>
      <c r="O7" s="26">
        <v>2028</v>
      </c>
      <c r="P7" s="26">
        <v>2029</v>
      </c>
      <c r="Q7" s="26">
        <v>2030</v>
      </c>
    </row>
    <row r="8" spans="1:17" s="18" customFormat="1" x14ac:dyDescent="0.2">
      <c r="A8" s="19">
        <v>1</v>
      </c>
      <c r="B8" s="19">
        <v>2</v>
      </c>
      <c r="C8" s="19">
        <v>3</v>
      </c>
      <c r="D8" s="19">
        <v>4</v>
      </c>
      <c r="E8" s="19">
        <v>5</v>
      </c>
      <c r="F8" s="19">
        <v>8</v>
      </c>
      <c r="G8" s="19">
        <v>9</v>
      </c>
      <c r="H8" s="20"/>
      <c r="I8" s="20"/>
      <c r="J8" s="20"/>
      <c r="K8" s="20"/>
      <c r="L8" s="20"/>
      <c r="M8" s="20"/>
      <c r="N8" s="20"/>
      <c r="O8" s="20"/>
      <c r="P8" s="20"/>
      <c r="Q8" s="20"/>
    </row>
    <row r="9" spans="1:17" s="18" customFormat="1" ht="15" customHeight="1" x14ac:dyDescent="0.2">
      <c r="A9" s="62" t="s">
        <v>12</v>
      </c>
      <c r="B9" s="59" t="s">
        <v>35</v>
      </c>
      <c r="C9" s="58" t="s">
        <v>39</v>
      </c>
      <c r="D9" s="21" t="s">
        <v>15</v>
      </c>
      <c r="E9" s="22">
        <f t="shared" ref="E9:E34" si="0">SUM(F9:Q9)</f>
        <v>159385.60979330543</v>
      </c>
      <c r="F9" s="22">
        <f>SUM(F10:F14)</f>
        <v>21484.457189999997</v>
      </c>
      <c r="G9" s="22">
        <f t="shared" ref="G9:Q9" si="1">SUM(G10:G14)</f>
        <v>10602.8</v>
      </c>
      <c r="H9" s="22">
        <f t="shared" si="1"/>
        <v>10602.8</v>
      </c>
      <c r="I9" s="22">
        <f t="shared" si="1"/>
        <v>11026.912</v>
      </c>
      <c r="J9" s="22">
        <f t="shared" si="1"/>
        <v>11467.98848</v>
      </c>
      <c r="K9" s="22">
        <f t="shared" si="1"/>
        <v>11926.708019200003</v>
      </c>
      <c r="L9" s="22">
        <f t="shared" si="1"/>
        <v>12403.776339968003</v>
      </c>
      <c r="M9" s="22">
        <f t="shared" si="1"/>
        <v>12899.927393566722</v>
      </c>
      <c r="N9" s="22">
        <f t="shared" si="1"/>
        <v>13415.924489309393</v>
      </c>
      <c r="O9" s="22">
        <f t="shared" si="1"/>
        <v>13952.56146888177</v>
      </c>
      <c r="P9" s="22">
        <f t="shared" si="1"/>
        <v>14510.663927637041</v>
      </c>
      <c r="Q9" s="22">
        <f t="shared" si="1"/>
        <v>15091.090484742523</v>
      </c>
    </row>
    <row r="10" spans="1:17" s="18" customFormat="1" x14ac:dyDescent="0.2">
      <c r="A10" s="63"/>
      <c r="B10" s="60"/>
      <c r="C10" s="58"/>
      <c r="D10" s="23" t="s">
        <v>33</v>
      </c>
      <c r="E10" s="22">
        <f t="shared" si="0"/>
        <v>0</v>
      </c>
      <c r="F10" s="24">
        <v>0</v>
      </c>
      <c r="G10" s="24">
        <v>0</v>
      </c>
      <c r="H10" s="24">
        <v>0</v>
      </c>
      <c r="I10" s="24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</row>
    <row r="11" spans="1:17" s="18" customFormat="1" ht="18.75" customHeight="1" x14ac:dyDescent="0.2">
      <c r="A11" s="63"/>
      <c r="B11" s="60"/>
      <c r="C11" s="58"/>
      <c r="D11" s="23" t="s">
        <v>16</v>
      </c>
      <c r="E11" s="22">
        <f t="shared" si="0"/>
        <v>4000</v>
      </c>
      <c r="F11" s="24">
        <f>0+1000+1000+2000</f>
        <v>4000</v>
      </c>
      <c r="G11" s="24">
        <v>0</v>
      </c>
      <c r="H11" s="24">
        <v>0</v>
      </c>
      <c r="I11" s="24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</row>
    <row r="12" spans="1:17" s="18" customFormat="1" x14ac:dyDescent="0.2">
      <c r="A12" s="63"/>
      <c r="B12" s="60"/>
      <c r="C12" s="58"/>
      <c r="D12" s="23" t="s">
        <v>17</v>
      </c>
      <c r="E12" s="22">
        <f t="shared" si="0"/>
        <v>0</v>
      </c>
      <c r="F12" s="24">
        <v>0</v>
      </c>
      <c r="G12" s="24">
        <v>0</v>
      </c>
      <c r="H12" s="24">
        <v>0</v>
      </c>
      <c r="I12" s="24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</row>
    <row r="13" spans="1:17" s="18" customFormat="1" ht="24" x14ac:dyDescent="0.2">
      <c r="A13" s="63"/>
      <c r="B13" s="60"/>
      <c r="C13" s="58"/>
      <c r="D13" s="23" t="s">
        <v>18</v>
      </c>
      <c r="E13" s="22">
        <f t="shared" si="0"/>
        <v>78785.881770498308</v>
      </c>
      <c r="F13" s="24">
        <f>7282+945.64174+39.56573+42.81856+1662.56366+6000+350.64746-315.14483-0.57117-34.93146+600+1394.21795+2000+84.68048+99.38626-4.1469-60.21708-5.77127-600-6000+410.907+1000+716.48+1010+500+500-31.5-100-2.16894</f>
        <v>17484.457189999997</v>
      </c>
      <c r="G13" s="24">
        <v>4713.28</v>
      </c>
      <c r="H13" s="24">
        <v>4713.28</v>
      </c>
      <c r="I13" s="24">
        <v>4901.8112000000001</v>
      </c>
      <c r="J13" s="24">
        <v>5097.883648</v>
      </c>
      <c r="K13" s="24">
        <v>5301.7989939200006</v>
      </c>
      <c r="L13" s="24">
        <v>5513.870953676801</v>
      </c>
      <c r="M13" s="24">
        <v>5734.4257918238736</v>
      </c>
      <c r="N13" s="24">
        <v>5963.8028234968288</v>
      </c>
      <c r="O13" s="24">
        <v>6202.3549364367018</v>
      </c>
      <c r="P13" s="24">
        <v>6450.4491338941698</v>
      </c>
      <c r="Q13" s="24">
        <v>6708.4670992499368</v>
      </c>
    </row>
    <row r="14" spans="1:17" s="18" customFormat="1" x14ac:dyDescent="0.2">
      <c r="A14" s="64"/>
      <c r="B14" s="61"/>
      <c r="C14" s="58"/>
      <c r="D14" s="23" t="s">
        <v>19</v>
      </c>
      <c r="E14" s="22">
        <f t="shared" si="0"/>
        <v>76599.728022807132</v>
      </c>
      <c r="F14" s="24">
        <f>3613-50-70-200-150-150-2000-400-200-393</f>
        <v>0</v>
      </c>
      <c r="G14" s="24">
        <v>5889.52</v>
      </c>
      <c r="H14" s="24">
        <v>5889.52</v>
      </c>
      <c r="I14" s="24">
        <v>6125.1008000000011</v>
      </c>
      <c r="J14" s="24">
        <v>6370.1048320000009</v>
      </c>
      <c r="K14" s="24">
        <v>6624.9090252800015</v>
      </c>
      <c r="L14" s="24">
        <v>6889.9053862912015</v>
      </c>
      <c r="M14" s="24">
        <v>7165.5016017428497</v>
      </c>
      <c r="N14" s="24">
        <v>7452.1216658125641</v>
      </c>
      <c r="O14" s="24">
        <v>7750.2065324450668</v>
      </c>
      <c r="P14" s="24">
        <v>8060.2147937428699</v>
      </c>
      <c r="Q14" s="24">
        <v>8382.6233854925849</v>
      </c>
    </row>
    <row r="15" spans="1:17" s="18" customFormat="1" ht="12" customHeight="1" x14ac:dyDescent="0.2">
      <c r="A15" s="58" t="s">
        <v>21</v>
      </c>
      <c r="B15" s="59" t="s">
        <v>38</v>
      </c>
      <c r="C15" s="62" t="s">
        <v>40</v>
      </c>
      <c r="D15" s="21" t="s">
        <v>15</v>
      </c>
      <c r="E15" s="22">
        <f t="shared" si="0"/>
        <v>59821.15848647544</v>
      </c>
      <c r="F15" s="22">
        <f>SUM(F16:F20)</f>
        <v>2859.1064799999995</v>
      </c>
      <c r="G15" s="22">
        <v>4465.0219999999999</v>
      </c>
      <c r="H15" s="22">
        <v>4465.0219999999999</v>
      </c>
      <c r="I15" s="22">
        <v>4643.6228800000008</v>
      </c>
      <c r="J15" s="22">
        <v>4803.1574864000004</v>
      </c>
      <c r="K15" s="22">
        <v>4968.2871677920011</v>
      </c>
      <c r="L15" s="22">
        <v>5139.2121378977608</v>
      </c>
      <c r="M15" s="22">
        <v>5316.139911309574</v>
      </c>
      <c r="N15" s="22">
        <v>5499.2855742947359</v>
      </c>
      <c r="O15" s="22">
        <v>5688.872065795289</v>
      </c>
      <c r="P15" s="22">
        <v>5885.1304690117267</v>
      </c>
      <c r="Q15" s="22">
        <v>6088.3003139743596</v>
      </c>
    </row>
    <row r="16" spans="1:17" s="18" customFormat="1" ht="21" customHeight="1" x14ac:dyDescent="0.2">
      <c r="A16" s="58"/>
      <c r="B16" s="60"/>
      <c r="C16" s="63"/>
      <c r="D16" s="23" t="s">
        <v>33</v>
      </c>
      <c r="E16" s="22">
        <f t="shared" si="0"/>
        <v>0</v>
      </c>
      <c r="F16" s="24"/>
      <c r="G16" s="24"/>
      <c r="H16" s="24">
        <v>0</v>
      </c>
      <c r="I16" s="24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</row>
    <row r="17" spans="1:17" s="18" customFormat="1" x14ac:dyDescent="0.2">
      <c r="A17" s="58"/>
      <c r="B17" s="60"/>
      <c r="C17" s="63"/>
      <c r="D17" s="23" t="s">
        <v>16</v>
      </c>
      <c r="E17" s="22">
        <f t="shared" si="0"/>
        <v>0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</row>
    <row r="18" spans="1:17" s="18" customFormat="1" x14ac:dyDescent="0.2">
      <c r="A18" s="58"/>
      <c r="B18" s="60"/>
      <c r="C18" s="63"/>
      <c r="D18" s="23" t="s">
        <v>17</v>
      </c>
      <c r="E18" s="22">
        <f t="shared" si="0"/>
        <v>0</v>
      </c>
      <c r="F18" s="24"/>
      <c r="G18" s="24">
        <v>0</v>
      </c>
      <c r="H18" s="24">
        <v>0</v>
      </c>
      <c r="I18" s="24">
        <v>0</v>
      </c>
      <c r="J18" s="24">
        <v>0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</row>
    <row r="19" spans="1:17" s="18" customFormat="1" ht="29.25" customHeight="1" x14ac:dyDescent="0.2">
      <c r="A19" s="58"/>
      <c r="B19" s="60"/>
      <c r="C19" s="63"/>
      <c r="D19" s="23" t="s">
        <v>18</v>
      </c>
      <c r="E19" s="22">
        <f t="shared" si="0"/>
        <v>34526.881353745564</v>
      </c>
      <c r="F19" s="24">
        <f>3533.4248+91.34676-150-42.81856-280-111.11859-79.10901-102.61892</f>
        <v>2859.1064799999995</v>
      </c>
      <c r="G19" s="24">
        <v>2520.2220000000002</v>
      </c>
      <c r="H19" s="24">
        <v>2520.2220000000002</v>
      </c>
      <c r="I19" s="24">
        <v>2621.0308800000003</v>
      </c>
      <c r="J19" s="24">
        <v>2699.6618064000004</v>
      </c>
      <c r="K19" s="24">
        <v>2780.6516605920006</v>
      </c>
      <c r="L19" s="24">
        <v>2864.0712104097606</v>
      </c>
      <c r="M19" s="24">
        <v>2949.9933467220535</v>
      </c>
      <c r="N19" s="24">
        <v>3038.4931471237151</v>
      </c>
      <c r="O19" s="24">
        <v>3129.6479415374265</v>
      </c>
      <c r="P19" s="24">
        <v>3223.5373797835496</v>
      </c>
      <c r="Q19" s="24">
        <v>3320.2435011770563</v>
      </c>
    </row>
    <row r="20" spans="1:17" s="18" customFormat="1" x14ac:dyDescent="0.2">
      <c r="A20" s="58"/>
      <c r="B20" s="61"/>
      <c r="C20" s="64"/>
      <c r="D20" s="23" t="s">
        <v>19</v>
      </c>
      <c r="E20" s="22">
        <f t="shared" si="0"/>
        <v>25294.277132729883</v>
      </c>
      <c r="F20" s="24">
        <f>1870-250-650-950-20</f>
        <v>0</v>
      </c>
      <c r="G20" s="24">
        <v>1944.8</v>
      </c>
      <c r="H20" s="24">
        <v>1944.8</v>
      </c>
      <c r="I20" s="24">
        <v>2022.5920000000001</v>
      </c>
      <c r="J20" s="24">
        <v>2103.49568</v>
      </c>
      <c r="K20" s="24">
        <v>2187.6355072000001</v>
      </c>
      <c r="L20" s="24">
        <v>2275.1409274880002</v>
      </c>
      <c r="M20" s="24">
        <v>2366.1465645875205</v>
      </c>
      <c r="N20" s="24">
        <v>2460.7924271710212</v>
      </c>
      <c r="O20" s="24">
        <v>2559.2241242578621</v>
      </c>
      <c r="P20" s="24">
        <v>2661.5930892281767</v>
      </c>
      <c r="Q20" s="24">
        <v>2768.0568127973038</v>
      </c>
    </row>
    <row r="21" spans="1:17" s="18" customFormat="1" ht="17.25" customHeight="1" x14ac:dyDescent="0.2">
      <c r="A21" s="58" t="s">
        <v>23</v>
      </c>
      <c r="B21" s="59" t="s">
        <v>36</v>
      </c>
      <c r="C21" s="62" t="s">
        <v>39</v>
      </c>
      <c r="D21" s="23" t="s">
        <v>15</v>
      </c>
      <c r="E21" s="22">
        <f t="shared" si="0"/>
        <v>173153.6231263658</v>
      </c>
      <c r="F21" s="22">
        <f>SUM(F22:F26)</f>
        <v>11107.93326</v>
      </c>
      <c r="G21" s="22">
        <v>12459.199999999999</v>
      </c>
      <c r="H21" s="22">
        <v>12459.199999999999</v>
      </c>
      <c r="I21" s="22">
        <v>12957.567999999999</v>
      </c>
      <c r="J21" s="22">
        <v>13475.870719999999</v>
      </c>
      <c r="K21" s="22">
        <v>14014.905548799999</v>
      </c>
      <c r="L21" s="22">
        <v>14575.501770752</v>
      </c>
      <c r="M21" s="22">
        <v>15158.52184158208</v>
      </c>
      <c r="N21" s="22">
        <v>15764.862715245365</v>
      </c>
      <c r="O21" s="22">
        <v>16395.457223855181</v>
      </c>
      <c r="P21" s="22">
        <v>17051.275512809389</v>
      </c>
      <c r="Q21" s="22">
        <v>17733.326533321764</v>
      </c>
    </row>
    <row r="22" spans="1:17" s="18" customFormat="1" ht="18.75" customHeight="1" x14ac:dyDescent="0.2">
      <c r="A22" s="58"/>
      <c r="B22" s="60"/>
      <c r="C22" s="63"/>
      <c r="D22" s="23" t="s">
        <v>33</v>
      </c>
      <c r="E22" s="22">
        <f t="shared" si="0"/>
        <v>0</v>
      </c>
      <c r="F22" s="24">
        <v>0</v>
      </c>
      <c r="G22" s="24">
        <v>0</v>
      </c>
      <c r="H22" s="24">
        <v>0</v>
      </c>
      <c r="I22" s="24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</row>
    <row r="23" spans="1:17" s="18" customFormat="1" x14ac:dyDescent="0.2">
      <c r="A23" s="58"/>
      <c r="B23" s="60"/>
      <c r="C23" s="63"/>
      <c r="D23" s="23" t="s">
        <v>16</v>
      </c>
      <c r="E23" s="22">
        <f t="shared" si="0"/>
        <v>968</v>
      </c>
      <c r="F23" s="24">
        <f>0+512+456</f>
        <v>968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</row>
    <row r="24" spans="1:17" s="18" customFormat="1" x14ac:dyDescent="0.2">
      <c r="A24" s="58"/>
      <c r="B24" s="60"/>
      <c r="C24" s="63"/>
      <c r="D24" s="23" t="s">
        <v>17</v>
      </c>
      <c r="E24" s="22">
        <f t="shared" si="0"/>
        <v>3529</v>
      </c>
      <c r="F24" s="24">
        <f>0+3529</f>
        <v>3529</v>
      </c>
      <c r="G24" s="24">
        <v>0</v>
      </c>
      <c r="H24" s="24">
        <v>0</v>
      </c>
      <c r="I24" s="24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</row>
    <row r="25" spans="1:17" s="18" customFormat="1" ht="28.5" customHeight="1" x14ac:dyDescent="0.2">
      <c r="A25" s="58"/>
      <c r="B25" s="60"/>
      <c r="C25" s="63"/>
      <c r="D25" s="23" t="s">
        <v>18</v>
      </c>
      <c r="E25" s="22">
        <f t="shared" si="0"/>
        <v>19055.176555246788</v>
      </c>
      <c r="F25" s="24">
        <f>2520+6879.56573-39.56573-3529+500-84.68048-150-99.38626-30+1000+200-456-100-7-100-72.93326+179.93326</f>
        <v>6610.9332599999998</v>
      </c>
      <c r="G25" s="24">
        <v>956.8</v>
      </c>
      <c r="H25" s="24">
        <v>956.8</v>
      </c>
      <c r="I25" s="24">
        <v>995.072</v>
      </c>
      <c r="J25" s="24">
        <v>1034.8748800000001</v>
      </c>
      <c r="K25" s="24">
        <v>1076.2698752000001</v>
      </c>
      <c r="L25" s="24">
        <v>1119.3206702080001</v>
      </c>
      <c r="M25" s="24">
        <v>1164.0934970163203</v>
      </c>
      <c r="N25" s="24">
        <v>1210.657236896973</v>
      </c>
      <c r="O25" s="24">
        <v>1259.083526372852</v>
      </c>
      <c r="P25" s="24">
        <v>1309.4468674277662</v>
      </c>
      <c r="Q25" s="24">
        <v>1361.8247421248768</v>
      </c>
    </row>
    <row r="26" spans="1:17" s="18" customFormat="1" x14ac:dyDescent="0.2">
      <c r="A26" s="58"/>
      <c r="B26" s="61"/>
      <c r="C26" s="64"/>
      <c r="D26" s="23" t="s">
        <v>19</v>
      </c>
      <c r="E26" s="22">
        <f t="shared" si="0"/>
        <v>149601.44657111898</v>
      </c>
      <c r="F26" s="24">
        <f>11060-6550-1300-2500-500-50-80-80</f>
        <v>0</v>
      </c>
      <c r="G26" s="24">
        <v>11502.4</v>
      </c>
      <c r="H26" s="24">
        <v>11502.4</v>
      </c>
      <c r="I26" s="24">
        <v>11962.495999999999</v>
      </c>
      <c r="J26" s="24">
        <v>12440.99584</v>
      </c>
      <c r="K26" s="24">
        <v>12938.6356736</v>
      </c>
      <c r="L26" s="24">
        <v>13456.181100543999</v>
      </c>
      <c r="M26" s="24">
        <v>13994.42834456576</v>
      </c>
      <c r="N26" s="24">
        <v>14554.205478348391</v>
      </c>
      <c r="O26" s="24">
        <v>15136.373697482328</v>
      </c>
      <c r="P26" s="24">
        <v>15741.828645381622</v>
      </c>
      <c r="Q26" s="24">
        <v>16371.501791196888</v>
      </c>
    </row>
    <row r="27" spans="1:17" s="18" customFormat="1" ht="15" customHeight="1" x14ac:dyDescent="0.2">
      <c r="A27" s="58" t="s">
        <v>25</v>
      </c>
      <c r="B27" s="59" t="s">
        <v>37</v>
      </c>
      <c r="C27" s="62" t="s">
        <v>39</v>
      </c>
      <c r="D27" s="23" t="s">
        <v>15</v>
      </c>
      <c r="E27" s="22">
        <f t="shared" si="0"/>
        <v>2326.4</v>
      </c>
      <c r="F27" s="22">
        <f>SUM(F28:F32)</f>
        <v>166.4</v>
      </c>
      <c r="G27" s="22">
        <v>150</v>
      </c>
      <c r="H27" s="22">
        <v>200</v>
      </c>
      <c r="I27" s="22">
        <v>250</v>
      </c>
      <c r="J27" s="22">
        <v>210</v>
      </c>
      <c r="K27" s="22">
        <v>150</v>
      </c>
      <c r="L27" s="22">
        <v>200</v>
      </c>
      <c r="M27" s="22">
        <v>200</v>
      </c>
      <c r="N27" s="22">
        <v>200</v>
      </c>
      <c r="O27" s="22">
        <v>200</v>
      </c>
      <c r="P27" s="22">
        <v>200</v>
      </c>
      <c r="Q27" s="22">
        <v>200</v>
      </c>
    </row>
    <row r="28" spans="1:17" s="18" customFormat="1" ht="21" customHeight="1" x14ac:dyDescent="0.2">
      <c r="A28" s="58"/>
      <c r="B28" s="60"/>
      <c r="C28" s="63"/>
      <c r="D28" s="23" t="s">
        <v>33</v>
      </c>
      <c r="E28" s="22">
        <f t="shared" si="0"/>
        <v>0</v>
      </c>
      <c r="F28" s="24">
        <v>0</v>
      </c>
      <c r="G28" s="24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</row>
    <row r="29" spans="1:17" s="18" customFormat="1" ht="20.25" customHeight="1" x14ac:dyDescent="0.2">
      <c r="A29" s="58"/>
      <c r="B29" s="60"/>
      <c r="C29" s="63"/>
      <c r="D29" s="23" t="s">
        <v>16</v>
      </c>
      <c r="E29" s="22">
        <f t="shared" si="0"/>
        <v>0</v>
      </c>
      <c r="F29" s="24">
        <v>0</v>
      </c>
      <c r="G29" s="24">
        <v>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</row>
    <row r="30" spans="1:17" s="18" customFormat="1" x14ac:dyDescent="0.2">
      <c r="A30" s="58"/>
      <c r="B30" s="60"/>
      <c r="C30" s="63"/>
      <c r="D30" s="23" t="s">
        <v>17</v>
      </c>
      <c r="E30" s="22">
        <f t="shared" si="0"/>
        <v>0</v>
      </c>
      <c r="F30" s="24">
        <v>0</v>
      </c>
      <c r="G30" s="24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22">
        <v>0</v>
      </c>
      <c r="O30" s="22">
        <v>0</v>
      </c>
      <c r="P30" s="22">
        <v>0</v>
      </c>
      <c r="Q30" s="22">
        <v>0</v>
      </c>
    </row>
    <row r="31" spans="1:17" s="18" customFormat="1" ht="24" x14ac:dyDescent="0.2">
      <c r="A31" s="58"/>
      <c r="B31" s="60"/>
      <c r="C31" s="63"/>
      <c r="D31" s="23" t="s">
        <v>18</v>
      </c>
      <c r="E31" s="22">
        <f t="shared" si="0"/>
        <v>166.4</v>
      </c>
      <c r="F31" s="24">
        <f>0+280-113.6</f>
        <v>166.4</v>
      </c>
      <c r="G31" s="24">
        <v>0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22">
        <v>0</v>
      </c>
      <c r="O31" s="22">
        <v>0</v>
      </c>
      <c r="P31" s="22">
        <v>0</v>
      </c>
      <c r="Q31" s="22">
        <v>0</v>
      </c>
    </row>
    <row r="32" spans="1:17" s="18" customFormat="1" x14ac:dyDescent="0.2">
      <c r="A32" s="58"/>
      <c r="B32" s="61"/>
      <c r="C32" s="64"/>
      <c r="D32" s="23" t="s">
        <v>19</v>
      </c>
      <c r="E32" s="22">
        <f t="shared" si="0"/>
        <v>2160</v>
      </c>
      <c r="F32" s="24">
        <f>400-400</f>
        <v>0</v>
      </c>
      <c r="G32" s="24">
        <v>150</v>
      </c>
      <c r="H32" s="24">
        <v>200</v>
      </c>
      <c r="I32" s="24">
        <v>250</v>
      </c>
      <c r="J32" s="24">
        <v>210</v>
      </c>
      <c r="K32" s="24">
        <v>150</v>
      </c>
      <c r="L32" s="24">
        <v>200</v>
      </c>
      <c r="M32" s="24">
        <v>200</v>
      </c>
      <c r="N32" s="24">
        <v>200</v>
      </c>
      <c r="O32" s="24">
        <v>200</v>
      </c>
      <c r="P32" s="24">
        <v>200</v>
      </c>
      <c r="Q32" s="24">
        <v>200</v>
      </c>
    </row>
    <row r="33" spans="1:17" s="18" customFormat="1" x14ac:dyDescent="0.2">
      <c r="A33" s="72" t="s">
        <v>27</v>
      </c>
      <c r="B33" s="73"/>
      <c r="C33" s="78"/>
      <c r="D33" s="21" t="s">
        <v>15</v>
      </c>
      <c r="E33" s="22">
        <f>SUM(F33:Q33)</f>
        <v>394686.79140614672</v>
      </c>
      <c r="F33" s="22">
        <f>SUM(F34:F38)</f>
        <v>35617.896929999995</v>
      </c>
      <c r="G33" s="22">
        <f t="shared" ref="G33:Q33" si="2">SUM(G34:G38)</f>
        <v>27677.022000000001</v>
      </c>
      <c r="H33" s="22">
        <f t="shared" si="2"/>
        <v>27727.022000000001</v>
      </c>
      <c r="I33" s="22">
        <f t="shared" si="2"/>
        <v>28878.102879999999</v>
      </c>
      <c r="J33" s="22">
        <f t="shared" si="2"/>
        <v>29957.016686399998</v>
      </c>
      <c r="K33" s="22">
        <f t="shared" si="2"/>
        <v>31059.900735792005</v>
      </c>
      <c r="L33" s="22">
        <f t="shared" si="2"/>
        <v>32318.49024861776</v>
      </c>
      <c r="M33" s="22">
        <f>SUM(M34:M38)</f>
        <v>33574.589146458376</v>
      </c>
      <c r="N33" s="22">
        <f t="shared" si="2"/>
        <v>34880.072778849491</v>
      </c>
      <c r="O33" s="22">
        <f t="shared" si="2"/>
        <v>36236.890758532238</v>
      </c>
      <c r="P33" s="22">
        <f t="shared" si="2"/>
        <v>37647.069909458151</v>
      </c>
      <c r="Q33" s="22">
        <f t="shared" si="2"/>
        <v>39112.71733203865</v>
      </c>
    </row>
    <row r="34" spans="1:17" s="18" customFormat="1" x14ac:dyDescent="0.2">
      <c r="A34" s="74"/>
      <c r="B34" s="75"/>
      <c r="C34" s="78"/>
      <c r="D34" s="21" t="s">
        <v>33</v>
      </c>
      <c r="E34" s="22">
        <f t="shared" si="0"/>
        <v>0</v>
      </c>
      <c r="F34" s="22">
        <f>F10+F16+F22+F28</f>
        <v>0</v>
      </c>
      <c r="G34" s="22">
        <f t="shared" ref="G34:Q34" si="3">G10+G16+G22+G28</f>
        <v>0</v>
      </c>
      <c r="H34" s="22">
        <f t="shared" si="3"/>
        <v>0</v>
      </c>
      <c r="I34" s="22">
        <f t="shared" si="3"/>
        <v>0</v>
      </c>
      <c r="J34" s="22">
        <f t="shared" si="3"/>
        <v>0</v>
      </c>
      <c r="K34" s="22">
        <f t="shared" si="3"/>
        <v>0</v>
      </c>
      <c r="L34" s="22">
        <f t="shared" si="3"/>
        <v>0</v>
      </c>
      <c r="M34" s="22">
        <f t="shared" si="3"/>
        <v>0</v>
      </c>
      <c r="N34" s="22">
        <f t="shared" si="3"/>
        <v>0</v>
      </c>
      <c r="O34" s="22">
        <f t="shared" si="3"/>
        <v>0</v>
      </c>
      <c r="P34" s="22">
        <f t="shared" si="3"/>
        <v>0</v>
      </c>
      <c r="Q34" s="22">
        <f t="shared" si="3"/>
        <v>0</v>
      </c>
    </row>
    <row r="35" spans="1:17" s="18" customFormat="1" x14ac:dyDescent="0.2">
      <c r="A35" s="74"/>
      <c r="B35" s="75"/>
      <c r="C35" s="78"/>
      <c r="D35" s="21" t="s">
        <v>16</v>
      </c>
      <c r="E35" s="22">
        <f t="shared" ref="E35:E58" si="4">SUM(F35:Q35)</f>
        <v>4968</v>
      </c>
      <c r="F35" s="22">
        <f>F11+F17+F23+F29</f>
        <v>4968</v>
      </c>
      <c r="G35" s="22">
        <f t="shared" ref="G35:Q35" si="5">G11+G17+G23+G29</f>
        <v>0</v>
      </c>
      <c r="H35" s="22">
        <f t="shared" si="5"/>
        <v>0</v>
      </c>
      <c r="I35" s="22">
        <f t="shared" si="5"/>
        <v>0</v>
      </c>
      <c r="J35" s="22">
        <f t="shared" si="5"/>
        <v>0</v>
      </c>
      <c r="K35" s="22">
        <f t="shared" si="5"/>
        <v>0</v>
      </c>
      <c r="L35" s="22">
        <f t="shared" si="5"/>
        <v>0</v>
      </c>
      <c r="M35" s="22">
        <f t="shared" si="5"/>
        <v>0</v>
      </c>
      <c r="N35" s="22">
        <f t="shared" si="5"/>
        <v>0</v>
      </c>
      <c r="O35" s="22">
        <f t="shared" si="5"/>
        <v>0</v>
      </c>
      <c r="P35" s="22">
        <f t="shared" si="5"/>
        <v>0</v>
      </c>
      <c r="Q35" s="22">
        <f t="shared" si="5"/>
        <v>0</v>
      </c>
    </row>
    <row r="36" spans="1:17" s="18" customFormat="1" x14ac:dyDescent="0.2">
      <c r="A36" s="74"/>
      <c r="B36" s="75"/>
      <c r="C36" s="78"/>
      <c r="D36" s="21" t="s">
        <v>17</v>
      </c>
      <c r="E36" s="22">
        <f t="shared" si="4"/>
        <v>3529</v>
      </c>
      <c r="F36" s="22">
        <f>F12+F18+F24+F30</f>
        <v>3529</v>
      </c>
      <c r="G36" s="22">
        <f t="shared" ref="G36:Q36" si="6">G12+G18+G24+G30</f>
        <v>0</v>
      </c>
      <c r="H36" s="22">
        <f t="shared" si="6"/>
        <v>0</v>
      </c>
      <c r="I36" s="22">
        <f t="shared" si="6"/>
        <v>0</v>
      </c>
      <c r="J36" s="22">
        <f t="shared" si="6"/>
        <v>0</v>
      </c>
      <c r="K36" s="22">
        <f t="shared" si="6"/>
        <v>0</v>
      </c>
      <c r="L36" s="22">
        <f t="shared" si="6"/>
        <v>0</v>
      </c>
      <c r="M36" s="22">
        <f t="shared" si="6"/>
        <v>0</v>
      </c>
      <c r="N36" s="22">
        <f t="shared" si="6"/>
        <v>0</v>
      </c>
      <c r="O36" s="22">
        <f t="shared" si="6"/>
        <v>0</v>
      </c>
      <c r="P36" s="22">
        <f t="shared" si="6"/>
        <v>0</v>
      </c>
      <c r="Q36" s="22">
        <f t="shared" si="6"/>
        <v>0</v>
      </c>
    </row>
    <row r="37" spans="1:17" s="18" customFormat="1" ht="24" x14ac:dyDescent="0.2">
      <c r="A37" s="74"/>
      <c r="B37" s="75"/>
      <c r="C37" s="78"/>
      <c r="D37" s="21" t="s">
        <v>18</v>
      </c>
      <c r="E37" s="22">
        <f t="shared" si="4"/>
        <v>132534.33967949066</v>
      </c>
      <c r="F37" s="22">
        <f>F13+F19+F25+F31</f>
        <v>27120.896929999995</v>
      </c>
      <c r="G37" s="22">
        <f t="shared" ref="G37:Q37" si="7">G13+G19+G25+G31</f>
        <v>8190.3020000000006</v>
      </c>
      <c r="H37" s="22">
        <f t="shared" si="7"/>
        <v>8190.3020000000006</v>
      </c>
      <c r="I37" s="22">
        <f>I13+I19+I25+I31</f>
        <v>8517.9140800000005</v>
      </c>
      <c r="J37" s="22">
        <f t="shared" si="7"/>
        <v>8832.4203343999998</v>
      </c>
      <c r="K37" s="22">
        <f t="shared" si="7"/>
        <v>9158.7205297120017</v>
      </c>
      <c r="L37" s="22">
        <f t="shared" si="7"/>
        <v>9497.2628342945627</v>
      </c>
      <c r="M37" s="22">
        <f t="shared" si="7"/>
        <v>9848.5126355622469</v>
      </c>
      <c r="N37" s="22">
        <f t="shared" si="7"/>
        <v>10212.953207517518</v>
      </c>
      <c r="O37" s="22">
        <f t="shared" si="7"/>
        <v>10591.086404346979</v>
      </c>
      <c r="P37" s="22">
        <f t="shared" si="7"/>
        <v>10983.433381105486</v>
      </c>
      <c r="Q37" s="22">
        <f t="shared" si="7"/>
        <v>11390.53534255187</v>
      </c>
    </row>
    <row r="38" spans="1:17" s="18" customFormat="1" x14ac:dyDescent="0.2">
      <c r="A38" s="76"/>
      <c r="B38" s="77"/>
      <c r="C38" s="78"/>
      <c r="D38" s="21" t="s">
        <v>19</v>
      </c>
      <c r="E38" s="22">
        <f t="shared" si="4"/>
        <v>253655.45172665597</v>
      </c>
      <c r="F38" s="22">
        <f>F14+F20+F26+F32</f>
        <v>0</v>
      </c>
      <c r="G38" s="22">
        <f>G14+G20+G26+G32</f>
        <v>19486.72</v>
      </c>
      <c r="H38" s="22">
        <f>H14+H20+H26+H32</f>
        <v>19536.72</v>
      </c>
      <c r="I38" s="22">
        <f>I14+I20+I26+I32</f>
        <v>20360.1888</v>
      </c>
      <c r="J38" s="22">
        <f>J14+J20+J26+J32</f>
        <v>21124.596352</v>
      </c>
      <c r="K38" s="22">
        <f t="shared" ref="K38:Q38" si="8">K14+K20+K26+K32</f>
        <v>21901.180206080004</v>
      </c>
      <c r="L38" s="22">
        <f t="shared" si="8"/>
        <v>22821.227414323199</v>
      </c>
      <c r="M38" s="22">
        <f t="shared" si="8"/>
        <v>23726.076510896131</v>
      </c>
      <c r="N38" s="22">
        <f t="shared" si="8"/>
        <v>24667.119571331976</v>
      </c>
      <c r="O38" s="22">
        <f t="shared" si="8"/>
        <v>25645.804354185257</v>
      </c>
      <c r="P38" s="22">
        <f t="shared" si="8"/>
        <v>26663.636528352668</v>
      </c>
      <c r="Q38" s="22">
        <f t="shared" si="8"/>
        <v>27722.181989486777</v>
      </c>
    </row>
    <row r="39" spans="1:17" s="18" customFormat="1" x14ac:dyDescent="0.2">
      <c r="A39" s="65" t="s">
        <v>28</v>
      </c>
      <c r="B39" s="65"/>
      <c r="C39" s="20"/>
      <c r="D39" s="20"/>
      <c r="E39" s="22">
        <f t="shared" si="4"/>
        <v>0</v>
      </c>
      <c r="F39" s="22"/>
      <c r="G39" s="22"/>
      <c r="H39" s="22">
        <f t="shared" ref="H39:H52" si="9">G39</f>
        <v>0</v>
      </c>
      <c r="I39" s="22">
        <f t="shared" ref="I39:K52" si="10">H39*1.03</f>
        <v>0</v>
      </c>
      <c r="J39" s="22">
        <f t="shared" si="10"/>
        <v>0</v>
      </c>
      <c r="K39" s="22">
        <f t="shared" si="10"/>
        <v>0</v>
      </c>
      <c r="L39" s="22">
        <f t="shared" ref="L39:Q39" si="11">K39*1.03</f>
        <v>0</v>
      </c>
      <c r="M39" s="22">
        <f t="shared" si="11"/>
        <v>0</v>
      </c>
      <c r="N39" s="22">
        <f t="shared" si="11"/>
        <v>0</v>
      </c>
      <c r="O39" s="22">
        <f t="shared" si="11"/>
        <v>0</v>
      </c>
      <c r="P39" s="22">
        <f t="shared" si="11"/>
        <v>0</v>
      </c>
      <c r="Q39" s="22">
        <f t="shared" si="11"/>
        <v>0</v>
      </c>
    </row>
    <row r="40" spans="1:17" s="18" customFormat="1" x14ac:dyDescent="0.2">
      <c r="A40" s="66" t="s">
        <v>29</v>
      </c>
      <c r="B40" s="67"/>
      <c r="C40" s="58"/>
      <c r="D40" s="23" t="s">
        <v>15</v>
      </c>
      <c r="E40" s="22">
        <f t="shared" si="4"/>
        <v>0</v>
      </c>
      <c r="F40" s="22">
        <f>SUM(F42:F45)</f>
        <v>0</v>
      </c>
      <c r="G40" s="22">
        <f>SUM(G42:G45)</f>
        <v>0</v>
      </c>
      <c r="H40" s="22">
        <f t="shared" si="9"/>
        <v>0</v>
      </c>
      <c r="I40" s="22">
        <f t="shared" si="10"/>
        <v>0</v>
      </c>
      <c r="J40" s="22">
        <f t="shared" si="10"/>
        <v>0</v>
      </c>
      <c r="K40" s="22">
        <f t="shared" si="10"/>
        <v>0</v>
      </c>
      <c r="L40" s="22">
        <f t="shared" ref="L40:Q40" si="12">K40*1.03</f>
        <v>0</v>
      </c>
      <c r="M40" s="22">
        <f t="shared" si="12"/>
        <v>0</v>
      </c>
      <c r="N40" s="22">
        <f t="shared" si="12"/>
        <v>0</v>
      </c>
      <c r="O40" s="22">
        <f t="shared" si="12"/>
        <v>0</v>
      </c>
      <c r="P40" s="22">
        <f t="shared" si="12"/>
        <v>0</v>
      </c>
      <c r="Q40" s="22">
        <f t="shared" si="12"/>
        <v>0</v>
      </c>
    </row>
    <row r="41" spans="1:17" s="18" customFormat="1" x14ac:dyDescent="0.2">
      <c r="A41" s="68"/>
      <c r="B41" s="69"/>
      <c r="C41" s="58"/>
      <c r="D41" s="23" t="s">
        <v>33</v>
      </c>
      <c r="E41" s="22">
        <f t="shared" si="4"/>
        <v>0</v>
      </c>
      <c r="F41" s="22"/>
      <c r="G41" s="22"/>
      <c r="H41" s="22">
        <f t="shared" si="9"/>
        <v>0</v>
      </c>
      <c r="I41" s="22">
        <f t="shared" si="10"/>
        <v>0</v>
      </c>
      <c r="J41" s="22">
        <f t="shared" si="10"/>
        <v>0</v>
      </c>
      <c r="K41" s="22">
        <f t="shared" si="10"/>
        <v>0</v>
      </c>
      <c r="L41" s="22">
        <f t="shared" ref="L41:Q41" si="13">K41*1.03</f>
        <v>0</v>
      </c>
      <c r="M41" s="22">
        <f t="shared" si="13"/>
        <v>0</v>
      </c>
      <c r="N41" s="22">
        <f t="shared" si="13"/>
        <v>0</v>
      </c>
      <c r="O41" s="22">
        <f t="shared" si="13"/>
        <v>0</v>
      </c>
      <c r="P41" s="22">
        <f t="shared" si="13"/>
        <v>0</v>
      </c>
      <c r="Q41" s="22">
        <f t="shared" si="13"/>
        <v>0</v>
      </c>
    </row>
    <row r="42" spans="1:17" s="18" customFormat="1" x14ac:dyDescent="0.2">
      <c r="A42" s="68"/>
      <c r="B42" s="69"/>
      <c r="C42" s="58"/>
      <c r="D42" s="23" t="s">
        <v>16</v>
      </c>
      <c r="E42" s="22">
        <f t="shared" si="4"/>
        <v>0</v>
      </c>
      <c r="F42" s="22">
        <v>0</v>
      </c>
      <c r="G42" s="22">
        <v>0</v>
      </c>
      <c r="H42" s="22">
        <f t="shared" si="9"/>
        <v>0</v>
      </c>
      <c r="I42" s="22">
        <f t="shared" si="10"/>
        <v>0</v>
      </c>
      <c r="J42" s="22">
        <f t="shared" si="10"/>
        <v>0</v>
      </c>
      <c r="K42" s="22">
        <f t="shared" si="10"/>
        <v>0</v>
      </c>
      <c r="L42" s="22">
        <f t="shared" ref="L42:Q42" si="14">K42*1.03</f>
        <v>0</v>
      </c>
      <c r="M42" s="22">
        <f t="shared" si="14"/>
        <v>0</v>
      </c>
      <c r="N42" s="22">
        <f t="shared" si="14"/>
        <v>0</v>
      </c>
      <c r="O42" s="22">
        <f t="shared" si="14"/>
        <v>0</v>
      </c>
      <c r="P42" s="22">
        <f t="shared" si="14"/>
        <v>0</v>
      </c>
      <c r="Q42" s="22">
        <f t="shared" si="14"/>
        <v>0</v>
      </c>
    </row>
    <row r="43" spans="1:17" s="18" customFormat="1" x14ac:dyDescent="0.2">
      <c r="A43" s="68"/>
      <c r="B43" s="69"/>
      <c r="C43" s="58"/>
      <c r="D43" s="23" t="s">
        <v>17</v>
      </c>
      <c r="E43" s="22">
        <f>SUM(F43:Q43)</f>
        <v>0</v>
      </c>
      <c r="F43" s="22">
        <v>0</v>
      </c>
      <c r="G43" s="22">
        <v>0</v>
      </c>
      <c r="H43" s="22">
        <f t="shared" si="9"/>
        <v>0</v>
      </c>
      <c r="I43" s="22">
        <f t="shared" si="10"/>
        <v>0</v>
      </c>
      <c r="J43" s="22">
        <f t="shared" si="10"/>
        <v>0</v>
      </c>
      <c r="K43" s="22">
        <f t="shared" si="10"/>
        <v>0</v>
      </c>
      <c r="L43" s="22">
        <f t="shared" ref="L43:Q43" si="15">K43*1.03</f>
        <v>0</v>
      </c>
      <c r="M43" s="22">
        <f t="shared" si="15"/>
        <v>0</v>
      </c>
      <c r="N43" s="22">
        <f t="shared" si="15"/>
        <v>0</v>
      </c>
      <c r="O43" s="22">
        <f t="shared" si="15"/>
        <v>0</v>
      </c>
      <c r="P43" s="22">
        <f t="shared" si="15"/>
        <v>0</v>
      </c>
      <c r="Q43" s="22">
        <f t="shared" si="15"/>
        <v>0</v>
      </c>
    </row>
    <row r="44" spans="1:17" s="18" customFormat="1" ht="24" x14ac:dyDescent="0.2">
      <c r="A44" s="68"/>
      <c r="B44" s="69"/>
      <c r="C44" s="58"/>
      <c r="D44" s="23" t="s">
        <v>18</v>
      </c>
      <c r="E44" s="22">
        <f t="shared" si="4"/>
        <v>0</v>
      </c>
      <c r="F44" s="22">
        <v>0</v>
      </c>
      <c r="G44" s="22">
        <v>0</v>
      </c>
      <c r="H44" s="22">
        <f t="shared" si="9"/>
        <v>0</v>
      </c>
      <c r="I44" s="22">
        <f t="shared" si="10"/>
        <v>0</v>
      </c>
      <c r="J44" s="22">
        <f t="shared" si="10"/>
        <v>0</v>
      </c>
      <c r="K44" s="22">
        <f t="shared" si="10"/>
        <v>0</v>
      </c>
      <c r="L44" s="22">
        <f t="shared" ref="L44:Q44" si="16">K44*1.03</f>
        <v>0</v>
      </c>
      <c r="M44" s="22">
        <f t="shared" si="16"/>
        <v>0</v>
      </c>
      <c r="N44" s="22">
        <f t="shared" si="16"/>
        <v>0</v>
      </c>
      <c r="O44" s="22">
        <f t="shared" si="16"/>
        <v>0</v>
      </c>
      <c r="P44" s="22">
        <f t="shared" si="16"/>
        <v>0</v>
      </c>
      <c r="Q44" s="22">
        <f t="shared" si="16"/>
        <v>0</v>
      </c>
    </row>
    <row r="45" spans="1:17" s="18" customFormat="1" x14ac:dyDescent="0.2">
      <c r="A45" s="70"/>
      <c r="B45" s="71"/>
      <c r="C45" s="58"/>
      <c r="D45" s="23" t="s">
        <v>19</v>
      </c>
      <c r="E45" s="22">
        <f t="shared" si="4"/>
        <v>0</v>
      </c>
      <c r="F45" s="22">
        <v>0</v>
      </c>
      <c r="G45" s="22">
        <v>0</v>
      </c>
      <c r="H45" s="22">
        <f t="shared" si="9"/>
        <v>0</v>
      </c>
      <c r="I45" s="22">
        <f t="shared" si="10"/>
        <v>0</v>
      </c>
      <c r="J45" s="22">
        <f t="shared" si="10"/>
        <v>0</v>
      </c>
      <c r="K45" s="22">
        <f t="shared" si="10"/>
        <v>0</v>
      </c>
      <c r="L45" s="22">
        <f t="shared" ref="L45:Q45" si="17">K45*1.03</f>
        <v>0</v>
      </c>
      <c r="M45" s="22">
        <f t="shared" si="17"/>
        <v>0</v>
      </c>
      <c r="N45" s="22">
        <f t="shared" si="17"/>
        <v>0</v>
      </c>
      <c r="O45" s="22">
        <f t="shared" si="17"/>
        <v>0</v>
      </c>
      <c r="P45" s="22">
        <f t="shared" si="17"/>
        <v>0</v>
      </c>
      <c r="Q45" s="22">
        <f t="shared" si="17"/>
        <v>0</v>
      </c>
    </row>
    <row r="46" spans="1:17" s="18" customFormat="1" x14ac:dyDescent="0.2">
      <c r="A46" s="66" t="s">
        <v>30</v>
      </c>
      <c r="B46" s="67"/>
      <c r="C46" s="58"/>
      <c r="D46" s="21" t="s">
        <v>15</v>
      </c>
      <c r="E46" s="22">
        <f>SUM(F46:Q46)</f>
        <v>394686.79140984354</v>
      </c>
      <c r="F46" s="22">
        <f>SUM(F47:F51)</f>
        <v>35617.896929999995</v>
      </c>
      <c r="G46" s="22">
        <f t="shared" ref="G46:Q46" si="18">SUM(G48:G51)</f>
        <v>27677.022000000001</v>
      </c>
      <c r="H46" s="22">
        <f t="shared" si="18"/>
        <v>27727.022000000001</v>
      </c>
      <c r="I46" s="22">
        <f t="shared" si="18"/>
        <v>28878.102879999999</v>
      </c>
      <c r="J46" s="22">
        <f t="shared" si="18"/>
        <v>29957.016686399998</v>
      </c>
      <c r="K46" s="22">
        <f t="shared" si="18"/>
        <v>31059.900739712</v>
      </c>
      <c r="L46" s="22">
        <f t="shared" si="18"/>
        <v>32318.490248394563</v>
      </c>
      <c r="M46" s="22">
        <f t="shared" si="18"/>
        <v>33574.589146458347</v>
      </c>
      <c r="N46" s="22">
        <f t="shared" si="18"/>
        <v>34880.072778849521</v>
      </c>
      <c r="O46" s="22">
        <f t="shared" si="18"/>
        <v>36236.890758532281</v>
      </c>
      <c r="P46" s="22">
        <f t="shared" si="18"/>
        <v>37647.069909458187</v>
      </c>
      <c r="Q46" s="22">
        <f t="shared" si="18"/>
        <v>39112.717332038665</v>
      </c>
    </row>
    <row r="47" spans="1:17" s="18" customFormat="1" x14ac:dyDescent="0.2">
      <c r="A47" s="68"/>
      <c r="B47" s="69"/>
      <c r="C47" s="58"/>
      <c r="D47" s="23" t="s">
        <v>33</v>
      </c>
      <c r="E47" s="22">
        <f>SUM(F47:Q47)</f>
        <v>0</v>
      </c>
      <c r="F47" s="28">
        <f>F10+F16+F22+F28</f>
        <v>0</v>
      </c>
      <c r="G47" s="28">
        <f t="shared" ref="G47:Q47" si="19">G10+G16+G22+G28</f>
        <v>0</v>
      </c>
      <c r="H47" s="28">
        <f t="shared" si="19"/>
        <v>0</v>
      </c>
      <c r="I47" s="28">
        <f t="shared" si="19"/>
        <v>0</v>
      </c>
      <c r="J47" s="28">
        <f t="shared" si="19"/>
        <v>0</v>
      </c>
      <c r="K47" s="28">
        <f t="shared" si="19"/>
        <v>0</v>
      </c>
      <c r="L47" s="28">
        <f t="shared" si="19"/>
        <v>0</v>
      </c>
      <c r="M47" s="28">
        <f t="shared" si="19"/>
        <v>0</v>
      </c>
      <c r="N47" s="28">
        <f t="shared" si="19"/>
        <v>0</v>
      </c>
      <c r="O47" s="28">
        <f t="shared" si="19"/>
        <v>0</v>
      </c>
      <c r="P47" s="28">
        <f t="shared" si="19"/>
        <v>0</v>
      </c>
      <c r="Q47" s="28">
        <f t="shared" si="19"/>
        <v>0</v>
      </c>
    </row>
    <row r="48" spans="1:17" x14ac:dyDescent="0.2">
      <c r="A48" s="68"/>
      <c r="B48" s="69"/>
      <c r="C48" s="58"/>
      <c r="D48" s="23" t="s">
        <v>16</v>
      </c>
      <c r="E48" s="22">
        <f t="shared" si="4"/>
        <v>4968</v>
      </c>
      <c r="F48" s="28">
        <f>F11+F17+F23+F29</f>
        <v>4968</v>
      </c>
      <c r="G48" s="28">
        <f t="shared" ref="G48:Q48" si="20">G11+G17+G23+G29</f>
        <v>0</v>
      </c>
      <c r="H48" s="28">
        <f t="shared" si="20"/>
        <v>0</v>
      </c>
      <c r="I48" s="28">
        <f t="shared" si="20"/>
        <v>0</v>
      </c>
      <c r="J48" s="28">
        <f t="shared" si="20"/>
        <v>0</v>
      </c>
      <c r="K48" s="28">
        <f t="shared" si="20"/>
        <v>0</v>
      </c>
      <c r="L48" s="28">
        <f t="shared" si="20"/>
        <v>0</v>
      </c>
      <c r="M48" s="28">
        <f t="shared" si="20"/>
        <v>0</v>
      </c>
      <c r="N48" s="28">
        <f t="shared" si="20"/>
        <v>0</v>
      </c>
      <c r="O48" s="28">
        <f t="shared" si="20"/>
        <v>0</v>
      </c>
      <c r="P48" s="28">
        <f t="shared" si="20"/>
        <v>0</v>
      </c>
      <c r="Q48" s="28">
        <f t="shared" si="20"/>
        <v>0</v>
      </c>
    </row>
    <row r="49" spans="1:17" x14ac:dyDescent="0.2">
      <c r="A49" s="68"/>
      <c r="B49" s="69"/>
      <c r="C49" s="58"/>
      <c r="D49" s="23" t="s">
        <v>17</v>
      </c>
      <c r="E49" s="22">
        <f t="shared" si="4"/>
        <v>3529</v>
      </c>
      <c r="F49" s="28">
        <f>F12+F18+F24+F30</f>
        <v>3529</v>
      </c>
      <c r="G49" s="28">
        <f t="shared" ref="G49:Q49" si="21">G12+G18+G24+G30</f>
        <v>0</v>
      </c>
      <c r="H49" s="28">
        <f t="shared" si="21"/>
        <v>0</v>
      </c>
      <c r="I49" s="28">
        <f t="shared" si="21"/>
        <v>0</v>
      </c>
      <c r="J49" s="28">
        <f t="shared" si="21"/>
        <v>0</v>
      </c>
      <c r="K49" s="28">
        <f t="shared" si="21"/>
        <v>0</v>
      </c>
      <c r="L49" s="28">
        <f t="shared" si="21"/>
        <v>0</v>
      </c>
      <c r="M49" s="28">
        <f t="shared" si="21"/>
        <v>0</v>
      </c>
      <c r="N49" s="28">
        <f t="shared" si="21"/>
        <v>0</v>
      </c>
      <c r="O49" s="28">
        <f t="shared" si="21"/>
        <v>0</v>
      </c>
      <c r="P49" s="28">
        <f t="shared" si="21"/>
        <v>0</v>
      </c>
      <c r="Q49" s="28">
        <f t="shared" si="21"/>
        <v>0</v>
      </c>
    </row>
    <row r="50" spans="1:17" ht="24" x14ac:dyDescent="0.2">
      <c r="A50" s="68"/>
      <c r="B50" s="69"/>
      <c r="C50" s="58"/>
      <c r="D50" s="23" t="s">
        <v>18</v>
      </c>
      <c r="E50" s="22">
        <f t="shared" si="4"/>
        <v>132534.33967949066</v>
      </c>
      <c r="F50" s="24">
        <f>F13+F19+F25+F31</f>
        <v>27120.896929999995</v>
      </c>
      <c r="G50" s="24">
        <f t="shared" ref="G50:Q50" si="22">G13+G19+G25+G31</f>
        <v>8190.3020000000006</v>
      </c>
      <c r="H50" s="24">
        <f t="shared" si="22"/>
        <v>8190.3020000000006</v>
      </c>
      <c r="I50" s="24">
        <f t="shared" si="22"/>
        <v>8517.9140800000005</v>
      </c>
      <c r="J50" s="24">
        <f t="shared" si="22"/>
        <v>8832.4203343999998</v>
      </c>
      <c r="K50" s="24">
        <f t="shared" si="22"/>
        <v>9158.7205297120017</v>
      </c>
      <c r="L50" s="24">
        <f t="shared" si="22"/>
        <v>9497.2628342945627</v>
      </c>
      <c r="M50" s="24">
        <f t="shared" si="22"/>
        <v>9848.5126355622469</v>
      </c>
      <c r="N50" s="24">
        <f t="shared" si="22"/>
        <v>10212.953207517518</v>
      </c>
      <c r="O50" s="24">
        <f t="shared" si="22"/>
        <v>10591.086404346979</v>
      </c>
      <c r="P50" s="24">
        <f t="shared" si="22"/>
        <v>10983.433381105486</v>
      </c>
      <c r="Q50" s="24">
        <f t="shared" si="22"/>
        <v>11390.53534255187</v>
      </c>
    </row>
    <row r="51" spans="1:17" x14ac:dyDescent="0.2">
      <c r="A51" s="70"/>
      <c r="B51" s="71"/>
      <c r="C51" s="58"/>
      <c r="D51" s="23" t="s">
        <v>19</v>
      </c>
      <c r="E51" s="22">
        <f>SUM(F51:Q51)</f>
        <v>253655.45173035288</v>
      </c>
      <c r="F51" s="24">
        <f>F38</f>
        <v>0</v>
      </c>
      <c r="G51" s="24">
        <v>19486.72</v>
      </c>
      <c r="H51" s="24">
        <v>19536.72</v>
      </c>
      <c r="I51" s="24">
        <v>20360.1888</v>
      </c>
      <c r="J51" s="24">
        <v>21124.596352</v>
      </c>
      <c r="K51" s="24">
        <v>21901.180209999999</v>
      </c>
      <c r="L51" s="24">
        <v>22821.227414100002</v>
      </c>
      <c r="M51" s="24">
        <v>23726.076510896099</v>
      </c>
      <c r="N51" s="24">
        <v>24667.119571332001</v>
      </c>
      <c r="O51" s="24">
        <v>25645.8043541853</v>
      </c>
      <c r="P51" s="24">
        <v>26663.636528352701</v>
      </c>
      <c r="Q51" s="24">
        <v>27722.181989486799</v>
      </c>
    </row>
    <row r="52" spans="1:17" x14ac:dyDescent="0.2">
      <c r="A52" s="65" t="s">
        <v>28</v>
      </c>
      <c r="B52" s="65"/>
      <c r="C52" s="20"/>
      <c r="D52" s="20"/>
      <c r="E52" s="22">
        <f t="shared" si="4"/>
        <v>0</v>
      </c>
      <c r="F52" s="22"/>
      <c r="G52" s="22"/>
      <c r="H52" s="22">
        <f t="shared" si="9"/>
        <v>0</v>
      </c>
      <c r="I52" s="22">
        <f t="shared" si="10"/>
        <v>0</v>
      </c>
      <c r="J52" s="22">
        <f t="shared" si="10"/>
        <v>0</v>
      </c>
      <c r="K52" s="22">
        <f t="shared" si="10"/>
        <v>0</v>
      </c>
      <c r="L52" s="22">
        <f t="shared" ref="L52:Q52" si="23">K52*1.03</f>
        <v>0</v>
      </c>
      <c r="M52" s="22">
        <f t="shared" si="23"/>
        <v>0</v>
      </c>
      <c r="N52" s="22">
        <f t="shared" si="23"/>
        <v>0</v>
      </c>
      <c r="O52" s="22">
        <f t="shared" si="23"/>
        <v>0</v>
      </c>
      <c r="P52" s="22">
        <f t="shared" si="23"/>
        <v>0</v>
      </c>
      <c r="Q52" s="22">
        <f t="shared" si="23"/>
        <v>0</v>
      </c>
    </row>
    <row r="53" spans="1:17" x14ac:dyDescent="0.2">
      <c r="A53" s="52" t="s">
        <v>32</v>
      </c>
      <c r="B53" s="53"/>
      <c r="C53" s="58"/>
      <c r="D53" s="21" t="s">
        <v>15</v>
      </c>
      <c r="E53" s="22">
        <f>SUM(E54:E58)</f>
        <v>394686.79140984354</v>
      </c>
      <c r="F53" s="22">
        <f>SUM(F54:F58)</f>
        <v>35617.896929999995</v>
      </c>
      <c r="G53" s="22">
        <f>SUM(G54:G58)</f>
        <v>27677.022000000001</v>
      </c>
      <c r="H53" s="22">
        <f t="shared" ref="H53:Q53" si="24">SUM(H54:H58)</f>
        <v>27727.022000000001</v>
      </c>
      <c r="I53" s="22">
        <f t="shared" si="24"/>
        <v>28878.102879999999</v>
      </c>
      <c r="J53" s="22">
        <f t="shared" si="24"/>
        <v>29957.016686399998</v>
      </c>
      <c r="K53" s="22">
        <f t="shared" si="24"/>
        <v>31059.900739712</v>
      </c>
      <c r="L53" s="22">
        <f t="shared" si="24"/>
        <v>32318.490248394563</v>
      </c>
      <c r="M53" s="22">
        <f t="shared" si="24"/>
        <v>33574.589146458347</v>
      </c>
      <c r="N53" s="22">
        <f t="shared" si="24"/>
        <v>34880.072778849521</v>
      </c>
      <c r="O53" s="22">
        <f t="shared" si="24"/>
        <v>36236.890758532281</v>
      </c>
      <c r="P53" s="22">
        <f t="shared" si="24"/>
        <v>37647.069909458187</v>
      </c>
      <c r="Q53" s="22">
        <f t="shared" si="24"/>
        <v>39112.717332038665</v>
      </c>
    </row>
    <row r="54" spans="1:17" x14ac:dyDescent="0.2">
      <c r="A54" s="54"/>
      <c r="B54" s="55"/>
      <c r="C54" s="58"/>
      <c r="D54" s="23" t="s">
        <v>33</v>
      </c>
      <c r="E54" s="22">
        <f t="shared" si="4"/>
        <v>0</v>
      </c>
      <c r="F54" s="24">
        <f>F47</f>
        <v>0</v>
      </c>
      <c r="G54" s="24">
        <f t="shared" ref="G54:Q54" si="25">G47</f>
        <v>0</v>
      </c>
      <c r="H54" s="24">
        <f t="shared" si="25"/>
        <v>0</v>
      </c>
      <c r="I54" s="24">
        <f t="shared" si="25"/>
        <v>0</v>
      </c>
      <c r="J54" s="24">
        <f t="shared" si="25"/>
        <v>0</v>
      </c>
      <c r="K54" s="24">
        <f t="shared" si="25"/>
        <v>0</v>
      </c>
      <c r="L54" s="24">
        <f t="shared" si="25"/>
        <v>0</v>
      </c>
      <c r="M54" s="24">
        <f t="shared" si="25"/>
        <v>0</v>
      </c>
      <c r="N54" s="24">
        <f t="shared" si="25"/>
        <v>0</v>
      </c>
      <c r="O54" s="24">
        <f t="shared" si="25"/>
        <v>0</v>
      </c>
      <c r="P54" s="24">
        <f t="shared" si="25"/>
        <v>0</v>
      </c>
      <c r="Q54" s="24">
        <f t="shared" si="25"/>
        <v>0</v>
      </c>
    </row>
    <row r="55" spans="1:17" x14ac:dyDescent="0.2">
      <c r="A55" s="54"/>
      <c r="B55" s="55"/>
      <c r="C55" s="58"/>
      <c r="D55" s="23" t="s">
        <v>16</v>
      </c>
      <c r="E55" s="22">
        <f t="shared" si="4"/>
        <v>4968</v>
      </c>
      <c r="F55" s="24">
        <f t="shared" ref="F55:Q57" si="26">F48</f>
        <v>4968</v>
      </c>
      <c r="G55" s="24">
        <f t="shared" si="26"/>
        <v>0</v>
      </c>
      <c r="H55" s="24">
        <f t="shared" si="26"/>
        <v>0</v>
      </c>
      <c r="I55" s="24">
        <f t="shared" si="26"/>
        <v>0</v>
      </c>
      <c r="J55" s="24">
        <f t="shared" si="26"/>
        <v>0</v>
      </c>
      <c r="K55" s="24">
        <f t="shared" si="26"/>
        <v>0</v>
      </c>
      <c r="L55" s="24">
        <f t="shared" si="26"/>
        <v>0</v>
      </c>
      <c r="M55" s="24">
        <f t="shared" si="26"/>
        <v>0</v>
      </c>
      <c r="N55" s="24">
        <f t="shared" si="26"/>
        <v>0</v>
      </c>
      <c r="O55" s="24">
        <f t="shared" si="26"/>
        <v>0</v>
      </c>
      <c r="P55" s="24">
        <f t="shared" si="26"/>
        <v>0</v>
      </c>
      <c r="Q55" s="24">
        <f t="shared" si="26"/>
        <v>0</v>
      </c>
    </row>
    <row r="56" spans="1:17" x14ac:dyDescent="0.2">
      <c r="A56" s="54"/>
      <c r="B56" s="55"/>
      <c r="C56" s="58"/>
      <c r="D56" s="23" t="s">
        <v>17</v>
      </c>
      <c r="E56" s="22">
        <f t="shared" si="4"/>
        <v>3529</v>
      </c>
      <c r="F56" s="24">
        <f t="shared" si="26"/>
        <v>3529</v>
      </c>
      <c r="G56" s="24">
        <f t="shared" si="26"/>
        <v>0</v>
      </c>
      <c r="H56" s="24">
        <f t="shared" si="26"/>
        <v>0</v>
      </c>
      <c r="I56" s="24">
        <f t="shared" si="26"/>
        <v>0</v>
      </c>
      <c r="J56" s="24">
        <f t="shared" si="26"/>
        <v>0</v>
      </c>
      <c r="K56" s="24">
        <f t="shared" si="26"/>
        <v>0</v>
      </c>
      <c r="L56" s="24">
        <f t="shared" si="26"/>
        <v>0</v>
      </c>
      <c r="M56" s="24">
        <f t="shared" si="26"/>
        <v>0</v>
      </c>
      <c r="N56" s="24">
        <f t="shared" si="26"/>
        <v>0</v>
      </c>
      <c r="O56" s="24">
        <f t="shared" si="26"/>
        <v>0</v>
      </c>
      <c r="P56" s="24">
        <f t="shared" si="26"/>
        <v>0</v>
      </c>
      <c r="Q56" s="24">
        <f t="shared" si="26"/>
        <v>0</v>
      </c>
    </row>
    <row r="57" spans="1:17" ht="24" x14ac:dyDescent="0.2">
      <c r="A57" s="54"/>
      <c r="B57" s="55"/>
      <c r="C57" s="58"/>
      <c r="D57" s="23" t="s">
        <v>18</v>
      </c>
      <c r="E57" s="22">
        <f t="shared" si="4"/>
        <v>132534.33967949066</v>
      </c>
      <c r="F57" s="24">
        <f t="shared" si="26"/>
        <v>27120.896929999995</v>
      </c>
      <c r="G57" s="24">
        <f t="shared" si="26"/>
        <v>8190.3020000000006</v>
      </c>
      <c r="H57" s="24">
        <f t="shared" si="26"/>
        <v>8190.3020000000006</v>
      </c>
      <c r="I57" s="24">
        <f t="shared" si="26"/>
        <v>8517.9140800000005</v>
      </c>
      <c r="J57" s="24">
        <f t="shared" si="26"/>
        <v>8832.4203343999998</v>
      </c>
      <c r="K57" s="24">
        <f t="shared" si="26"/>
        <v>9158.7205297120017</v>
      </c>
      <c r="L57" s="24">
        <f t="shared" si="26"/>
        <v>9497.2628342945627</v>
      </c>
      <c r="M57" s="24">
        <f t="shared" si="26"/>
        <v>9848.5126355622469</v>
      </c>
      <c r="N57" s="24">
        <f t="shared" si="26"/>
        <v>10212.953207517518</v>
      </c>
      <c r="O57" s="24">
        <f t="shared" si="26"/>
        <v>10591.086404346979</v>
      </c>
      <c r="P57" s="24">
        <f t="shared" si="26"/>
        <v>10983.433381105486</v>
      </c>
      <c r="Q57" s="24">
        <f t="shared" si="26"/>
        <v>11390.53534255187</v>
      </c>
    </row>
    <row r="58" spans="1:17" x14ac:dyDescent="0.2">
      <c r="A58" s="56"/>
      <c r="B58" s="57"/>
      <c r="C58" s="58"/>
      <c r="D58" s="23" t="s">
        <v>19</v>
      </c>
      <c r="E58" s="22">
        <f t="shared" si="4"/>
        <v>253655.45173035288</v>
      </c>
      <c r="F58" s="24">
        <f>F51</f>
        <v>0</v>
      </c>
      <c r="G58" s="24">
        <f t="shared" ref="G58:Q58" si="27">G51</f>
        <v>19486.72</v>
      </c>
      <c r="H58" s="24">
        <f t="shared" si="27"/>
        <v>19536.72</v>
      </c>
      <c r="I58" s="24">
        <f t="shared" si="27"/>
        <v>20360.1888</v>
      </c>
      <c r="J58" s="24">
        <f t="shared" si="27"/>
        <v>21124.596352</v>
      </c>
      <c r="K58" s="24">
        <f t="shared" si="27"/>
        <v>21901.180209999999</v>
      </c>
      <c r="L58" s="24">
        <f t="shared" si="27"/>
        <v>22821.227414100002</v>
      </c>
      <c r="M58" s="24">
        <f t="shared" si="27"/>
        <v>23726.076510896099</v>
      </c>
      <c r="N58" s="24">
        <f t="shared" si="27"/>
        <v>24667.119571332001</v>
      </c>
      <c r="O58" s="24">
        <f t="shared" si="27"/>
        <v>25645.8043541853</v>
      </c>
      <c r="P58" s="24">
        <f t="shared" si="27"/>
        <v>26663.636528352701</v>
      </c>
      <c r="Q58" s="24">
        <f t="shared" si="27"/>
        <v>27722.181989486799</v>
      </c>
    </row>
  </sheetData>
  <mergeCells count="29">
    <mergeCell ref="B21:B26"/>
    <mergeCell ref="A21:A26"/>
    <mergeCell ref="F2:G2"/>
    <mergeCell ref="A4:G4"/>
    <mergeCell ref="A6:A7"/>
    <mergeCell ref="B6:B7"/>
    <mergeCell ref="C6:C7"/>
    <mergeCell ref="D6:D7"/>
    <mergeCell ref="E6:Q6"/>
    <mergeCell ref="C9:C14"/>
    <mergeCell ref="C15:C20"/>
    <mergeCell ref="A9:A14"/>
    <mergeCell ref="B9:B14"/>
    <mergeCell ref="A53:B58"/>
    <mergeCell ref="C53:C58"/>
    <mergeCell ref="B15:B20"/>
    <mergeCell ref="A15:A20"/>
    <mergeCell ref="C27:C32"/>
    <mergeCell ref="B27:B32"/>
    <mergeCell ref="A52:B52"/>
    <mergeCell ref="A46:B51"/>
    <mergeCell ref="C46:C51"/>
    <mergeCell ref="A33:B38"/>
    <mergeCell ref="C33:C38"/>
    <mergeCell ref="A39:B39"/>
    <mergeCell ref="A40:B45"/>
    <mergeCell ref="C40:C45"/>
    <mergeCell ref="A27:A32"/>
    <mergeCell ref="C21:C26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Программные мероприятия</vt:lpstr>
      <vt:lpstr>Лист1</vt:lpstr>
      <vt:lpstr>до 30 года</vt:lpstr>
      <vt:lpstr>'Программные мероприятия'!Заголовки_для_печати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Михалева Людмила Алексеевна</cp:lastModifiedBy>
  <cp:lastPrinted>2019-11-07T10:56:14Z</cp:lastPrinted>
  <dcterms:created xsi:type="dcterms:W3CDTF">2017-06-27T07:14:46Z</dcterms:created>
  <dcterms:modified xsi:type="dcterms:W3CDTF">2019-11-07T11:39:02Z</dcterms:modified>
</cp:coreProperties>
</file>