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/>
  <mc:AlternateContent xmlns:mc="http://schemas.openxmlformats.org/markup-compatibility/2006">
    <mc:Choice Requires="x15">
      <x15ac:absPath xmlns:x15ac="http://schemas.microsoft.com/office/spreadsheetml/2010/11/ac" url="\\serv1c\Общие файлы\Отдел экономики\Протоколы Координационного Совета\2019\12 изменения октябрь\в КСП\МП Управление имуществом\"/>
    </mc:Choice>
  </mc:AlternateContent>
  <xr:revisionPtr revIDLastSave="0" documentId="13_ncr:1_{0EAD1CFF-439C-4DAB-B093-8243990C7D75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2018" sheetId="1" r:id="rId1"/>
  </sheets>
  <definedNames>
    <definedName name="_xlnm._FilterDatabase" localSheetId="0" hidden="1">'2018'!$A$6:$R$130</definedName>
    <definedName name="Z_24583E6D_89B9_498A_976C_5AD203482A74_.wvu.PrintArea" localSheetId="0" hidden="1">'2018'!$A$1:$Q$105</definedName>
    <definedName name="Z_37320934_34E6_4722_8E92_9F77EAB0AB6C_.wvu.PrintArea" localSheetId="0" hidden="1">'2018'!$A$1:$Q$105</definedName>
    <definedName name="Z_469057AC_3DDA_472C_AA7B_B76ECE8A31ED_.wvu.PrintArea" localSheetId="0" hidden="1">'2018'!$A$1:$Q$105</definedName>
    <definedName name="Z_5A8F0DBE_1BD9_41FF_9CF6_686C098930B2_.wvu.PrintArea" localSheetId="0" hidden="1">'2018'!$A$1:$Q$105</definedName>
    <definedName name="Z_5C46AB69_1E93_463E_95D4_983D6B00B8B3_.wvu.PrintArea" localSheetId="0" hidden="1">'2018'!$A$1:$Q$105</definedName>
    <definedName name="Z_5EA8AD4D_8094_4555_8AE0_D79579B47F9D_.wvu.PrintArea" localSheetId="0" hidden="1">'2018'!$A$1:$Q$105</definedName>
    <definedName name="Z_6557DF1B_A1FD_4066_A0B1_7FD2DCF99760_.wvu.PrintArea" localSheetId="0" hidden="1">'2018'!$A$1:$Q$105</definedName>
    <definedName name="Z_C05F6FFF_1269_4C02_9403_BA19A562A00F_.wvu.PrintArea" localSheetId="0" hidden="1">'2018'!$A$1:$Q$105</definedName>
    <definedName name="Z_D846739F_98AA_4162_A91D_7F60BADD3165_.wvu.PrintArea" localSheetId="0" hidden="1">'2018'!$A$1:$Q$105</definedName>
    <definedName name="Z_E7EECBF4_6533_4B1B_A11E_1CAF8171C831_.wvu.PrintArea" localSheetId="0" hidden="1">'2018'!$A$1:$Q$105</definedName>
    <definedName name="Z_F815E10B_333A_4E46_B2BE_60F93FB6C339_.wvu.PrintArea" localSheetId="0" hidden="1">'2018'!$A$1:$Q$105</definedName>
    <definedName name="_xlnm.Print_Area" localSheetId="0">'2018'!$A$1:$Q$130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26" i="1" l="1"/>
  <c r="H126" i="1"/>
  <c r="I126" i="1"/>
  <c r="J126" i="1"/>
  <c r="K126" i="1"/>
  <c r="L126" i="1"/>
  <c r="M126" i="1"/>
  <c r="N126" i="1"/>
  <c r="O126" i="1"/>
  <c r="P126" i="1"/>
  <c r="Q126" i="1"/>
  <c r="G127" i="1"/>
  <c r="H127" i="1"/>
  <c r="I127" i="1"/>
  <c r="J127" i="1"/>
  <c r="K127" i="1"/>
  <c r="L127" i="1"/>
  <c r="M127" i="1"/>
  <c r="N127" i="1"/>
  <c r="O127" i="1"/>
  <c r="P127" i="1"/>
  <c r="Q127" i="1"/>
  <c r="G128" i="1"/>
  <c r="H128" i="1"/>
  <c r="I128" i="1"/>
  <c r="J128" i="1"/>
  <c r="K128" i="1"/>
  <c r="L128" i="1"/>
  <c r="M128" i="1"/>
  <c r="N128" i="1"/>
  <c r="O128" i="1"/>
  <c r="P128" i="1"/>
  <c r="Q128" i="1"/>
  <c r="G129" i="1"/>
  <c r="H129" i="1"/>
  <c r="I129" i="1"/>
  <c r="J129" i="1"/>
  <c r="K129" i="1"/>
  <c r="L129" i="1"/>
  <c r="M129" i="1"/>
  <c r="N129" i="1"/>
  <c r="O129" i="1"/>
  <c r="P129" i="1"/>
  <c r="Q129" i="1"/>
  <c r="G130" i="1"/>
  <c r="H130" i="1"/>
  <c r="I130" i="1"/>
  <c r="J130" i="1"/>
  <c r="K130" i="1"/>
  <c r="L130" i="1"/>
  <c r="M130" i="1"/>
  <c r="N130" i="1"/>
  <c r="O130" i="1"/>
  <c r="P130" i="1"/>
  <c r="Q130" i="1"/>
  <c r="F127" i="1"/>
  <c r="F128" i="1"/>
  <c r="F129" i="1"/>
  <c r="F130" i="1"/>
  <c r="F126" i="1"/>
  <c r="G120" i="1"/>
  <c r="H120" i="1"/>
  <c r="I120" i="1"/>
  <c r="J120" i="1"/>
  <c r="K120" i="1"/>
  <c r="L120" i="1"/>
  <c r="M120" i="1"/>
  <c r="N120" i="1"/>
  <c r="O120" i="1"/>
  <c r="P120" i="1"/>
  <c r="Q120" i="1"/>
  <c r="G121" i="1"/>
  <c r="H121" i="1"/>
  <c r="I121" i="1"/>
  <c r="J121" i="1"/>
  <c r="E121" i="1" s="1"/>
  <c r="K121" i="1"/>
  <c r="L121" i="1"/>
  <c r="M121" i="1"/>
  <c r="N121" i="1"/>
  <c r="O121" i="1"/>
  <c r="P121" i="1"/>
  <c r="Q121" i="1"/>
  <c r="G122" i="1"/>
  <c r="H122" i="1"/>
  <c r="I122" i="1"/>
  <c r="J122" i="1"/>
  <c r="K122" i="1"/>
  <c r="L122" i="1"/>
  <c r="M122" i="1"/>
  <c r="N122" i="1"/>
  <c r="O122" i="1"/>
  <c r="P122" i="1"/>
  <c r="Q122" i="1"/>
  <c r="G123" i="1"/>
  <c r="H123" i="1"/>
  <c r="I123" i="1"/>
  <c r="J123" i="1"/>
  <c r="K123" i="1"/>
  <c r="L123" i="1"/>
  <c r="M123" i="1"/>
  <c r="N123" i="1"/>
  <c r="O123" i="1"/>
  <c r="P123" i="1"/>
  <c r="Q123" i="1"/>
  <c r="G124" i="1"/>
  <c r="H124" i="1"/>
  <c r="E124" i="1" s="1"/>
  <c r="I124" i="1"/>
  <c r="J124" i="1"/>
  <c r="K124" i="1"/>
  <c r="L124" i="1"/>
  <c r="M124" i="1"/>
  <c r="N124" i="1"/>
  <c r="O124" i="1"/>
  <c r="P124" i="1"/>
  <c r="Q124" i="1"/>
  <c r="F121" i="1"/>
  <c r="F122" i="1"/>
  <c r="F123" i="1"/>
  <c r="F124" i="1"/>
  <c r="F120" i="1"/>
  <c r="E120" i="1"/>
  <c r="G115" i="1"/>
  <c r="H115" i="1"/>
  <c r="I115" i="1"/>
  <c r="J115" i="1"/>
  <c r="E115" i="1" s="1"/>
  <c r="K115" i="1"/>
  <c r="L115" i="1"/>
  <c r="M115" i="1"/>
  <c r="N115" i="1"/>
  <c r="O115" i="1"/>
  <c r="P115" i="1"/>
  <c r="Q115" i="1"/>
  <c r="G116" i="1"/>
  <c r="H116" i="1"/>
  <c r="I116" i="1"/>
  <c r="J116" i="1"/>
  <c r="K116" i="1"/>
  <c r="L116" i="1"/>
  <c r="M116" i="1"/>
  <c r="N116" i="1"/>
  <c r="O116" i="1"/>
  <c r="P116" i="1"/>
  <c r="Q116" i="1"/>
  <c r="G117" i="1"/>
  <c r="H117" i="1"/>
  <c r="I117" i="1"/>
  <c r="J117" i="1"/>
  <c r="K117" i="1"/>
  <c r="L117" i="1"/>
  <c r="M117" i="1"/>
  <c r="N117" i="1"/>
  <c r="O117" i="1"/>
  <c r="P117" i="1"/>
  <c r="Q117" i="1"/>
  <c r="G118" i="1"/>
  <c r="H118" i="1"/>
  <c r="I118" i="1"/>
  <c r="J118" i="1"/>
  <c r="K118" i="1"/>
  <c r="L118" i="1"/>
  <c r="M118" i="1"/>
  <c r="N118" i="1"/>
  <c r="O118" i="1"/>
  <c r="P118" i="1"/>
  <c r="Q118" i="1"/>
  <c r="F116" i="1"/>
  <c r="F113" i="1" s="1"/>
  <c r="F117" i="1"/>
  <c r="F118" i="1"/>
  <c r="F115" i="1"/>
  <c r="F107" i="1"/>
  <c r="G101" i="1"/>
  <c r="H101" i="1"/>
  <c r="I101" i="1"/>
  <c r="J101" i="1"/>
  <c r="K101" i="1"/>
  <c r="L101" i="1"/>
  <c r="M101" i="1"/>
  <c r="N101" i="1"/>
  <c r="O101" i="1"/>
  <c r="P101" i="1"/>
  <c r="Q101" i="1"/>
  <c r="G102" i="1"/>
  <c r="H102" i="1"/>
  <c r="I102" i="1"/>
  <c r="J102" i="1"/>
  <c r="K102" i="1"/>
  <c r="L102" i="1"/>
  <c r="M102" i="1"/>
  <c r="N102" i="1"/>
  <c r="O102" i="1"/>
  <c r="P102" i="1"/>
  <c r="Q102" i="1"/>
  <c r="G103" i="1"/>
  <c r="H103" i="1"/>
  <c r="I103" i="1"/>
  <c r="J103" i="1"/>
  <c r="K103" i="1"/>
  <c r="L103" i="1"/>
  <c r="M103" i="1"/>
  <c r="N103" i="1"/>
  <c r="O103" i="1"/>
  <c r="P103" i="1"/>
  <c r="Q103" i="1"/>
  <c r="G104" i="1"/>
  <c r="H104" i="1"/>
  <c r="I104" i="1"/>
  <c r="J104" i="1"/>
  <c r="K104" i="1"/>
  <c r="L104" i="1"/>
  <c r="M104" i="1"/>
  <c r="N104" i="1"/>
  <c r="O104" i="1"/>
  <c r="P104" i="1"/>
  <c r="Q104" i="1"/>
  <c r="G105" i="1"/>
  <c r="H105" i="1"/>
  <c r="I105" i="1"/>
  <c r="J105" i="1"/>
  <c r="K105" i="1"/>
  <c r="L105" i="1"/>
  <c r="M105" i="1"/>
  <c r="N105" i="1"/>
  <c r="O105" i="1"/>
  <c r="P105" i="1"/>
  <c r="Q105" i="1"/>
  <c r="F103" i="1"/>
  <c r="F104" i="1"/>
  <c r="F100" i="1" s="1"/>
  <c r="F105" i="1"/>
  <c r="F102" i="1"/>
  <c r="F101" i="1"/>
  <c r="G95" i="1"/>
  <c r="H95" i="1"/>
  <c r="I95" i="1"/>
  <c r="J95" i="1"/>
  <c r="K95" i="1"/>
  <c r="L95" i="1"/>
  <c r="M95" i="1"/>
  <c r="N95" i="1"/>
  <c r="O95" i="1"/>
  <c r="P95" i="1"/>
  <c r="Q95" i="1"/>
  <c r="G96" i="1"/>
  <c r="E96" i="1" s="1"/>
  <c r="H96" i="1"/>
  <c r="I96" i="1"/>
  <c r="J96" i="1"/>
  <c r="K96" i="1"/>
  <c r="L96" i="1"/>
  <c r="M96" i="1"/>
  <c r="N96" i="1"/>
  <c r="O96" i="1"/>
  <c r="P96" i="1"/>
  <c r="Q96" i="1"/>
  <c r="G97" i="1"/>
  <c r="H97" i="1"/>
  <c r="I97" i="1"/>
  <c r="J97" i="1"/>
  <c r="K97" i="1"/>
  <c r="L97" i="1"/>
  <c r="M97" i="1"/>
  <c r="N97" i="1"/>
  <c r="O97" i="1"/>
  <c r="P97" i="1"/>
  <c r="Q97" i="1"/>
  <c r="G98" i="1"/>
  <c r="H98" i="1"/>
  <c r="E98" i="1" s="1"/>
  <c r="I98" i="1"/>
  <c r="J98" i="1"/>
  <c r="K98" i="1"/>
  <c r="L98" i="1"/>
  <c r="M98" i="1"/>
  <c r="N98" i="1"/>
  <c r="O98" i="1"/>
  <c r="P98" i="1"/>
  <c r="Q98" i="1"/>
  <c r="G99" i="1"/>
  <c r="H99" i="1"/>
  <c r="I99" i="1"/>
  <c r="J99" i="1"/>
  <c r="K99" i="1"/>
  <c r="L99" i="1"/>
  <c r="M99" i="1"/>
  <c r="N99" i="1"/>
  <c r="O99" i="1"/>
  <c r="P99" i="1"/>
  <c r="Q99" i="1"/>
  <c r="F96" i="1"/>
  <c r="F97" i="1"/>
  <c r="F98" i="1"/>
  <c r="F99" i="1"/>
  <c r="F95" i="1"/>
  <c r="E95" i="1" s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F58" i="1"/>
  <c r="E63" i="1"/>
  <c r="E62" i="1"/>
  <c r="E61" i="1"/>
  <c r="E60" i="1"/>
  <c r="E59" i="1"/>
  <c r="E58" i="1"/>
  <c r="E57" i="1"/>
  <c r="F52" i="1"/>
  <c r="E56" i="1"/>
  <c r="E55" i="1"/>
  <c r="E54" i="1"/>
  <c r="E53" i="1"/>
  <c r="E52" i="1"/>
  <c r="I50" i="1"/>
  <c r="I44" i="1"/>
  <c r="E44" i="1"/>
  <c r="I38" i="1"/>
  <c r="G46" i="1"/>
  <c r="H46" i="1"/>
  <c r="E46" i="1" s="1"/>
  <c r="I46" i="1"/>
  <c r="J46" i="1"/>
  <c r="K46" i="1"/>
  <c r="L46" i="1"/>
  <c r="M46" i="1"/>
  <c r="N46" i="1"/>
  <c r="O46" i="1"/>
  <c r="P46" i="1"/>
  <c r="Q46" i="1"/>
  <c r="G47" i="1"/>
  <c r="H47" i="1"/>
  <c r="I47" i="1"/>
  <c r="J47" i="1"/>
  <c r="K47" i="1"/>
  <c r="L47" i="1"/>
  <c r="M47" i="1"/>
  <c r="N47" i="1"/>
  <c r="O47" i="1"/>
  <c r="P47" i="1"/>
  <c r="Q47" i="1"/>
  <c r="G48" i="1"/>
  <c r="H48" i="1"/>
  <c r="I48" i="1"/>
  <c r="J48" i="1"/>
  <c r="K48" i="1"/>
  <c r="L48" i="1"/>
  <c r="M48" i="1"/>
  <c r="N48" i="1"/>
  <c r="O48" i="1"/>
  <c r="P48" i="1"/>
  <c r="Q48" i="1"/>
  <c r="G49" i="1"/>
  <c r="H49" i="1"/>
  <c r="I49" i="1"/>
  <c r="J49" i="1"/>
  <c r="K49" i="1"/>
  <c r="L49" i="1"/>
  <c r="M49" i="1"/>
  <c r="N49" i="1"/>
  <c r="O49" i="1"/>
  <c r="P49" i="1"/>
  <c r="Q49" i="1"/>
  <c r="G50" i="1"/>
  <c r="H50" i="1"/>
  <c r="J50" i="1"/>
  <c r="K50" i="1"/>
  <c r="L50" i="1"/>
  <c r="M50" i="1"/>
  <c r="N50" i="1"/>
  <c r="O50" i="1"/>
  <c r="P50" i="1"/>
  <c r="Q50" i="1"/>
  <c r="F47" i="1"/>
  <c r="F48" i="1"/>
  <c r="F49" i="1"/>
  <c r="F45" i="1" s="1"/>
  <c r="F50" i="1"/>
  <c r="F46" i="1"/>
  <c r="G39" i="1"/>
  <c r="H39" i="1"/>
  <c r="I39" i="1"/>
  <c r="J39" i="1"/>
  <c r="K39" i="1"/>
  <c r="L39" i="1"/>
  <c r="M39" i="1"/>
  <c r="N39" i="1"/>
  <c r="O39" i="1"/>
  <c r="P39" i="1"/>
  <c r="Q39" i="1"/>
  <c r="F39" i="1"/>
  <c r="E43" i="1"/>
  <c r="E42" i="1"/>
  <c r="E41" i="1"/>
  <c r="E40" i="1"/>
  <c r="G33" i="1"/>
  <c r="H33" i="1"/>
  <c r="I33" i="1"/>
  <c r="J33" i="1"/>
  <c r="K33" i="1"/>
  <c r="L33" i="1"/>
  <c r="M33" i="1"/>
  <c r="N33" i="1"/>
  <c r="O33" i="1"/>
  <c r="P33" i="1"/>
  <c r="Q33" i="1"/>
  <c r="F33" i="1"/>
  <c r="E37" i="1"/>
  <c r="E38" i="1"/>
  <c r="E36" i="1"/>
  <c r="E35" i="1"/>
  <c r="E34" i="1"/>
  <c r="G27" i="1"/>
  <c r="H27" i="1"/>
  <c r="I27" i="1"/>
  <c r="J27" i="1"/>
  <c r="E27" i="1" s="1"/>
  <c r="K27" i="1"/>
  <c r="L27" i="1"/>
  <c r="M27" i="1"/>
  <c r="N27" i="1"/>
  <c r="O27" i="1"/>
  <c r="P27" i="1"/>
  <c r="Q27" i="1"/>
  <c r="F27" i="1"/>
  <c r="E31" i="1"/>
  <c r="E28" i="1"/>
  <c r="E29" i="1"/>
  <c r="E30" i="1"/>
  <c r="E32" i="1"/>
  <c r="G21" i="1"/>
  <c r="H21" i="1"/>
  <c r="I21" i="1"/>
  <c r="J21" i="1"/>
  <c r="K21" i="1"/>
  <c r="L21" i="1"/>
  <c r="M21" i="1"/>
  <c r="N21" i="1"/>
  <c r="O21" i="1"/>
  <c r="P21" i="1"/>
  <c r="Q21" i="1"/>
  <c r="G22" i="1"/>
  <c r="H22" i="1"/>
  <c r="I22" i="1"/>
  <c r="J22" i="1"/>
  <c r="K22" i="1"/>
  <c r="L22" i="1"/>
  <c r="M22" i="1"/>
  <c r="N22" i="1"/>
  <c r="O22" i="1"/>
  <c r="P22" i="1"/>
  <c r="Q22" i="1"/>
  <c r="G23" i="1"/>
  <c r="E23" i="1" s="1"/>
  <c r="H23" i="1"/>
  <c r="I23" i="1"/>
  <c r="J23" i="1"/>
  <c r="K23" i="1"/>
  <c r="L23" i="1"/>
  <c r="M23" i="1"/>
  <c r="N23" i="1"/>
  <c r="O23" i="1"/>
  <c r="P23" i="1"/>
  <c r="Q23" i="1"/>
  <c r="G24" i="1"/>
  <c r="H24" i="1"/>
  <c r="I24" i="1"/>
  <c r="E24" i="1" s="1"/>
  <c r="J24" i="1"/>
  <c r="K24" i="1"/>
  <c r="L24" i="1"/>
  <c r="M24" i="1"/>
  <c r="N24" i="1"/>
  <c r="O24" i="1"/>
  <c r="P24" i="1"/>
  <c r="Q24" i="1"/>
  <c r="G25" i="1"/>
  <c r="H25" i="1"/>
  <c r="I25" i="1"/>
  <c r="J25" i="1"/>
  <c r="K25" i="1"/>
  <c r="L25" i="1"/>
  <c r="M25" i="1"/>
  <c r="N25" i="1"/>
  <c r="O25" i="1"/>
  <c r="P25" i="1"/>
  <c r="Q25" i="1"/>
  <c r="F22" i="1"/>
  <c r="F23" i="1"/>
  <c r="F24" i="1"/>
  <c r="F25" i="1"/>
  <c r="F21" i="1"/>
  <c r="E21" i="1"/>
  <c r="G14" i="1"/>
  <c r="E14" i="1" s="1"/>
  <c r="H14" i="1"/>
  <c r="I14" i="1"/>
  <c r="J14" i="1"/>
  <c r="K14" i="1"/>
  <c r="L14" i="1"/>
  <c r="M14" i="1"/>
  <c r="N14" i="1"/>
  <c r="O14" i="1"/>
  <c r="P14" i="1"/>
  <c r="Q14" i="1"/>
  <c r="F14" i="1"/>
  <c r="E13" i="1"/>
  <c r="E19" i="1"/>
  <c r="E18" i="1"/>
  <c r="E17" i="1"/>
  <c r="E16" i="1"/>
  <c r="E15" i="1"/>
  <c r="E12" i="1"/>
  <c r="E9" i="1"/>
  <c r="E10" i="1"/>
  <c r="E11" i="1"/>
  <c r="E8" i="1"/>
  <c r="E123" i="1" l="1"/>
  <c r="E122" i="1"/>
  <c r="E99" i="1"/>
  <c r="E97" i="1"/>
  <c r="E39" i="1"/>
  <c r="E33" i="1"/>
  <c r="E50" i="1"/>
  <c r="E47" i="1"/>
  <c r="E48" i="1"/>
  <c r="E49" i="1"/>
  <c r="E22" i="1"/>
  <c r="E25" i="1"/>
  <c r="F43" i="1" l="1"/>
  <c r="F37" i="1"/>
  <c r="F31" i="1" l="1"/>
  <c r="F68" i="1" l="1"/>
  <c r="F92" i="1" l="1"/>
  <c r="F86" i="1"/>
  <c r="F80" i="1"/>
  <c r="F56" i="1" l="1"/>
  <c r="F12" i="1"/>
  <c r="F44" i="1" l="1"/>
  <c r="F87" i="1" l="1"/>
  <c r="F63" i="1" l="1"/>
  <c r="F62" i="1"/>
  <c r="F18" i="1"/>
  <c r="F88" i="1" l="1"/>
  <c r="F55" i="1" l="1"/>
  <c r="F64" i="1" l="1"/>
  <c r="I82" i="1" l="1"/>
  <c r="J82" i="1"/>
  <c r="K82" i="1"/>
  <c r="L82" i="1"/>
  <c r="M82" i="1"/>
  <c r="N82" i="1"/>
  <c r="O82" i="1"/>
  <c r="P82" i="1"/>
  <c r="Q82" i="1"/>
  <c r="I88" i="1"/>
  <c r="J88" i="1"/>
  <c r="K88" i="1"/>
  <c r="L88" i="1"/>
  <c r="M88" i="1"/>
  <c r="N88" i="1"/>
  <c r="O88" i="1"/>
  <c r="P88" i="1"/>
  <c r="Q88" i="1"/>
  <c r="N76" i="1"/>
  <c r="M76" i="1"/>
  <c r="L76" i="1"/>
  <c r="P76" i="1"/>
  <c r="J76" i="1"/>
  <c r="I76" i="1"/>
  <c r="K76" i="1"/>
  <c r="O76" i="1"/>
  <c r="Q76" i="1"/>
  <c r="I70" i="1"/>
  <c r="J70" i="1"/>
  <c r="K70" i="1"/>
  <c r="L70" i="1"/>
  <c r="M70" i="1"/>
  <c r="N70" i="1"/>
  <c r="O70" i="1"/>
  <c r="P70" i="1"/>
  <c r="Q70" i="1"/>
  <c r="I64" i="1"/>
  <c r="J64" i="1"/>
  <c r="K64" i="1"/>
  <c r="L64" i="1"/>
  <c r="M64" i="1"/>
  <c r="N64" i="1"/>
  <c r="O64" i="1"/>
  <c r="P64" i="1"/>
  <c r="Q64" i="1"/>
  <c r="I58" i="1"/>
  <c r="J58" i="1"/>
  <c r="K58" i="1"/>
  <c r="L58" i="1"/>
  <c r="M58" i="1"/>
  <c r="N58" i="1"/>
  <c r="O58" i="1"/>
  <c r="P58" i="1"/>
  <c r="P52" i="1"/>
  <c r="O52" i="1"/>
  <c r="N52" i="1"/>
  <c r="M52" i="1"/>
  <c r="L52" i="1"/>
  <c r="K52" i="1"/>
  <c r="J52" i="1"/>
  <c r="I52" i="1"/>
  <c r="I8" i="1"/>
  <c r="O45" i="1" l="1"/>
  <c r="K45" i="1"/>
  <c r="L94" i="1"/>
  <c r="N94" i="1"/>
  <c r="J94" i="1"/>
  <c r="Q94" i="1"/>
  <c r="M94" i="1"/>
  <c r="P94" i="1"/>
  <c r="O94" i="1"/>
  <c r="K94" i="1"/>
  <c r="I94" i="1"/>
  <c r="P125" i="1"/>
  <c r="L125" i="1"/>
  <c r="O125" i="1"/>
  <c r="K125" i="1"/>
  <c r="N125" i="1"/>
  <c r="J125" i="1"/>
  <c r="Q125" i="1"/>
  <c r="M125" i="1"/>
  <c r="I125" i="1"/>
  <c r="P45" i="1"/>
  <c r="L45" i="1"/>
  <c r="N45" i="1"/>
  <c r="J45" i="1"/>
  <c r="M45" i="1"/>
  <c r="I45" i="1"/>
  <c r="P119" i="1"/>
  <c r="O119" i="1"/>
  <c r="N119" i="1"/>
  <c r="M119" i="1"/>
  <c r="L119" i="1"/>
  <c r="K119" i="1"/>
  <c r="J119" i="1"/>
  <c r="I119" i="1"/>
  <c r="G8" i="1"/>
  <c r="H8" i="1"/>
  <c r="J8" i="1"/>
  <c r="K8" i="1"/>
  <c r="L8" i="1"/>
  <c r="M8" i="1"/>
  <c r="N8" i="1"/>
  <c r="O8" i="1"/>
  <c r="P8" i="1"/>
  <c r="F8" i="1"/>
  <c r="N100" i="1" l="1"/>
  <c r="N114" i="1"/>
  <c r="P20" i="1"/>
  <c r="L20" i="1"/>
  <c r="O100" i="1"/>
  <c r="O114" i="1"/>
  <c r="K100" i="1"/>
  <c r="K114" i="1"/>
  <c r="Q114" i="1"/>
  <c r="M100" i="1"/>
  <c r="M114" i="1"/>
  <c r="I100" i="1"/>
  <c r="I114" i="1"/>
  <c r="J100" i="1"/>
  <c r="J114" i="1"/>
  <c r="P100" i="1"/>
  <c r="P114" i="1"/>
  <c r="L100" i="1"/>
  <c r="L114" i="1"/>
  <c r="P113" i="1"/>
  <c r="O113" i="1"/>
  <c r="O20" i="1"/>
  <c r="N20" i="1"/>
  <c r="M20" i="1"/>
  <c r="K20" i="1"/>
  <c r="J20" i="1"/>
  <c r="I113" i="1"/>
  <c r="I20" i="1"/>
  <c r="K113" i="1" l="1"/>
  <c r="J113" i="1"/>
  <c r="L113" i="1"/>
  <c r="M113" i="1"/>
  <c r="N113" i="1"/>
  <c r="F20" i="1" l="1"/>
  <c r="G88" i="1"/>
  <c r="H88" i="1"/>
  <c r="G20" i="1"/>
  <c r="G82" i="1" l="1"/>
  <c r="F76" i="1" l="1"/>
  <c r="F82" i="1" l="1"/>
  <c r="G76" i="1"/>
  <c r="H76" i="1"/>
  <c r="F70" i="1"/>
  <c r="E108" i="1"/>
  <c r="E109" i="1"/>
  <c r="E110" i="1"/>
  <c r="E111" i="1"/>
  <c r="E112" i="1"/>
  <c r="G107" i="1"/>
  <c r="H107" i="1"/>
  <c r="H82" i="1"/>
  <c r="G70" i="1"/>
  <c r="H70" i="1"/>
  <c r="G64" i="1"/>
  <c r="G58" i="1"/>
  <c r="H58" i="1"/>
  <c r="Q58" i="1"/>
  <c r="G52" i="1"/>
  <c r="H52" i="1"/>
  <c r="Q52" i="1"/>
  <c r="F114" i="1" l="1"/>
  <c r="E107" i="1"/>
  <c r="G94" i="1"/>
  <c r="G119" i="1"/>
  <c r="F94" i="1"/>
  <c r="F119" i="1"/>
  <c r="E101" i="1" l="1"/>
  <c r="H114" i="1"/>
  <c r="G114" i="1" l="1"/>
  <c r="F125" i="1"/>
  <c r="E106" i="1"/>
  <c r="H45" i="1"/>
  <c r="G45" i="1"/>
  <c r="Q37" i="1"/>
  <c r="E103" i="1"/>
  <c r="Q12" i="1"/>
  <c r="Q119" i="1" l="1"/>
  <c r="Q8" i="1"/>
  <c r="E114" i="1"/>
  <c r="H64" i="1"/>
  <c r="E126" i="1"/>
  <c r="H20" i="1"/>
  <c r="E102" i="1"/>
  <c r="E105" i="1" l="1"/>
  <c r="Q20" i="1"/>
  <c r="E20" i="1" s="1"/>
  <c r="G100" i="1"/>
  <c r="Q45" i="1"/>
  <c r="E45" i="1" s="1"/>
  <c r="H119" i="1"/>
  <c r="E119" i="1" s="1"/>
  <c r="H94" i="1"/>
  <c r="E94" i="1" s="1"/>
  <c r="E116" i="1"/>
  <c r="E128" i="1"/>
  <c r="H100" i="1" l="1"/>
  <c r="E104" i="1"/>
  <c r="Q113" i="1"/>
  <c r="Q100" i="1"/>
  <c r="E100" i="1" s="1"/>
  <c r="E127" i="1"/>
  <c r="H113" i="1"/>
  <c r="H125" i="1"/>
  <c r="E118" i="1"/>
  <c r="E130" i="1"/>
  <c r="E129" i="1" l="1"/>
  <c r="G125" i="1"/>
  <c r="E125" i="1" s="1"/>
  <c r="G113" i="1"/>
  <c r="E113" i="1" s="1"/>
  <c r="E117" i="1"/>
</calcChain>
</file>

<file path=xl/sharedStrings.xml><?xml version="1.0" encoding="utf-8"?>
<sst xmlns="http://schemas.openxmlformats.org/spreadsheetml/2006/main" count="184" uniqueCount="59">
  <si>
    <t>Таблица №2</t>
  </si>
  <si>
    <t xml:space="preserve">Перечень программных  мероприятий </t>
  </si>
  <si>
    <t>№ п/п</t>
  </si>
  <si>
    <t>Мероприятия муниципальной программы</t>
  </si>
  <si>
    <t>Источники финансирования</t>
  </si>
  <si>
    <t xml:space="preserve"> Финансовые затраты на реализацию (тыс. рублей) </t>
  </si>
  <si>
    <t xml:space="preserve">Всего </t>
  </si>
  <si>
    <t>в том числе</t>
  </si>
  <si>
    <t>2019 г.</t>
  </si>
  <si>
    <t>2020 г.</t>
  </si>
  <si>
    <t>Подпрограмма I "Управление земельными ресурсами в городском поселении Пойковский"</t>
  </si>
  <si>
    <t>1.</t>
  </si>
  <si>
    <t>Проведение работ по образованию земельных участков (показатели №1,2)</t>
  </si>
  <si>
    <t>всего</t>
  </si>
  <si>
    <t>бюджет автономного округа</t>
  </si>
  <si>
    <t>бюджет района</t>
  </si>
  <si>
    <t>бюджет городского поселения</t>
  </si>
  <si>
    <t>иные источники</t>
  </si>
  <si>
    <t>Итого по подпрограмме I</t>
  </si>
  <si>
    <t>Подпрограмма II "Формирование эффективной структуры муниципальной собственности и системы управления имуществом муниципального образования городское поселение Пойковский"</t>
  </si>
  <si>
    <t>2.</t>
  </si>
  <si>
    <t>Итого по подпрограмме II</t>
  </si>
  <si>
    <t>Подпрограмма III "Управление муниципальным жилищным фондом в городском поселении Пойковский"</t>
  </si>
  <si>
    <t>МУ «Администрация городского поселения Пойковский» / МКУ «Служба ЖКХ и благоустройства городского поселения Пойковский» отдел ЖКХ и благоустройства</t>
  </si>
  <si>
    <t>3.</t>
  </si>
  <si>
    <t>4.</t>
  </si>
  <si>
    <t>5.</t>
  </si>
  <si>
    <t>Проведение ремонта муниципального жилого фонда (показатель №9)</t>
  </si>
  <si>
    <t>Итого по подпрограмме III</t>
  </si>
  <si>
    <t>Всего по муниципальной программе</t>
  </si>
  <si>
    <t>инвестиции в объекты муниципальной собственности</t>
  </si>
  <si>
    <t>прочие расходы</t>
  </si>
  <si>
    <t>федеральный бюджет</t>
  </si>
  <si>
    <t xml:space="preserve">МУ «Администрация городского поселения Пойковский»  </t>
  </si>
  <si>
    <t xml:space="preserve">МУ «Администрация городского поселения Пойковский» </t>
  </si>
  <si>
    <t xml:space="preserve">Ответственный исполнитель   МУ «Администрация городского поселения Пойковский»  </t>
  </si>
  <si>
    <t xml:space="preserve">Соисполнитель  МКУ «Служба жилищно-коммунального хозяйства и благоустройства городского поселения Пойковский» </t>
  </si>
  <si>
    <t>6</t>
  </si>
  <si>
    <t>2</t>
  </si>
  <si>
    <t>МУ «Администрация городского поселения Пойковский»  сектор муниципального контроля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</si>
  <si>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</si>
  <si>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</si>
  <si>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</si>
  <si>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</si>
  <si>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</si>
  <si>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</si>
  <si>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</si>
  <si>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</si>
  <si>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</si>
  <si>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</si>
  <si>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Проведение муниципального земельного контроля (показатель 5)</t>
  </si>
  <si>
    <t xml:space="preserve">Владение, пользование и распоряжение имуществом, находящимся в муниципальной собственности (показатели №3,4,6)
</t>
  </si>
  <si>
    <t>Возмещение за жилое помещение (показатель №10)</t>
  </si>
  <si>
    <t>Проведение муниципального жилищного контроля (показатель 5)</t>
  </si>
  <si>
    <t>Содержание муниципального жилого фонда  (показатель №8,9,10)</t>
  </si>
  <si>
    <t>Снос расселенных многоквартирных домов (показатель №9,10)</t>
  </si>
  <si>
    <t>Ликвидация опасности проживания в строениях, приспособленных для проживания  (показатель №7,10)</t>
  </si>
  <si>
    <t>Ответственный исполнитель / соисполнитель</t>
  </si>
  <si>
    <t>Техническая инвентаризация, паспортизация, постановка на государственный кадастровый учет и государственная регистрация прав на недвижимое имущество, в т.ч. на бесхозяйное имущество (показатели № 3,4,6)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</si>
</sst>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0000_ ;\-#,##0.00000\ "/>
    <numFmt numFmtId="165" formatCode="_-* #,##0.00000\ _₽_-;\-* #,##0.0\ _₽_-;_-* &quot;-&quot;?\ _₽_-;_-@_-"/>
    <numFmt numFmtId="166" formatCode="_-* #,##0.00_р_._-;\-* #,##0.00_р_._-;_-* &quot;-&quot;??_р_._-;_-@_-"/>
    <numFmt numFmtId="167" formatCode="_-* #,##0.00000\ _₽_-;\-* #,##0.00000\ _₽_-;_-* &quot;-&quot;?????\ _₽_-;_-@_-"/>
    <numFmt numFmtId="168" formatCode="_-* #,##0.0_р_._-;\-* #,##0.0_р_._-;_-* &quot;-&quot;?_р_._-;_-@_-"/>
    <numFmt numFmtId="169" formatCode="#,##0.00000"/>
  </numFmts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color theme="0"/>
      <name val="Arial"/>
      <family val="2"/>
      <charset val="204"/>
    </font>
    <font>
      <b/>
      <sz val="13"/>
      <color theme="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6" fontId="1" fillId="0" borderId="0" applyFont="0" applyFill="0" applyBorder="0" applyAlignment="0" applyProtection="0"/>
  </cellStyleXfs>
  <cellXfs count="71">
    <xf numFmtId="0" fontId="0" fillId="0" borderId="0" xfId="0"/>
    <xf numFmtId="165" fontId="2" fillId="0" borderId="1" xfId="1" applyNumberFormat="1" applyFont="1" applyFill="1" applyBorder="1" applyAlignment="1">
      <alignment horizontal="right" vertical="top"/>
    </xf>
    <xf numFmtId="165" fontId="3" fillId="0" borderId="1" xfId="1" applyNumberFormat="1" applyFont="1" applyFill="1" applyBorder="1" applyAlignment="1">
      <alignment horizontal="right" vertical="top"/>
    </xf>
    <xf numFmtId="0" fontId="3" fillId="0" borderId="1" xfId="0" applyFont="1" applyFill="1" applyBorder="1" applyAlignment="1">
      <alignment vertical="top" wrapText="1"/>
    </xf>
    <xf numFmtId="165" fontId="3" fillId="0" borderId="1" xfId="0" applyNumberFormat="1" applyFont="1" applyFill="1" applyBorder="1" applyAlignment="1">
      <alignment vertical="top"/>
    </xf>
    <xf numFmtId="165" fontId="2" fillId="0" borderId="1" xfId="0" applyNumberFormat="1" applyFont="1" applyFill="1" applyBorder="1" applyAlignment="1">
      <alignment vertical="top"/>
    </xf>
    <xf numFmtId="165" fontId="2" fillId="0" borderId="1" xfId="1" applyNumberFormat="1" applyFont="1" applyFill="1" applyBorder="1" applyAlignment="1">
      <alignment vertical="top"/>
    </xf>
    <xf numFmtId="49" fontId="2" fillId="0" borderId="0" xfId="0" applyNumberFormat="1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left" vertical="top"/>
    </xf>
    <xf numFmtId="164" fontId="3" fillId="0" borderId="1" xfId="0" applyNumberFormat="1" applyFont="1" applyFill="1" applyBorder="1" applyAlignment="1">
      <alignment horizontal="right" vertical="top"/>
    </xf>
    <xf numFmtId="165" fontId="3" fillId="0" borderId="1" xfId="0" applyNumberFormat="1" applyFont="1" applyFill="1" applyBorder="1" applyAlignment="1">
      <alignment horizontal="right" vertical="top"/>
    </xf>
    <xf numFmtId="165" fontId="2" fillId="0" borderId="1" xfId="0" applyNumberFormat="1" applyFont="1" applyFill="1" applyBorder="1" applyAlignment="1">
      <alignment horizontal="right" vertical="top"/>
    </xf>
    <xf numFmtId="0" fontId="3" fillId="0" borderId="0" xfId="0" applyFont="1" applyFill="1" applyAlignment="1">
      <alignment vertical="top"/>
    </xf>
    <xf numFmtId="167" fontId="3" fillId="0" borderId="0" xfId="0" applyNumberFormat="1" applyFont="1" applyFill="1" applyAlignment="1">
      <alignment vertical="top"/>
    </xf>
    <xf numFmtId="165" fontId="3" fillId="0" borderId="1" xfId="0" applyNumberFormat="1" applyFont="1" applyFill="1" applyBorder="1" applyAlignment="1">
      <alignment horizontal="left" vertical="top" wrapText="1"/>
    </xf>
    <xf numFmtId="168" fontId="3" fillId="0" borderId="1" xfId="0" applyNumberFormat="1" applyFont="1" applyFill="1" applyBorder="1" applyAlignment="1">
      <alignment horizontal="left" vertical="top" wrapText="1"/>
    </xf>
    <xf numFmtId="165" fontId="3" fillId="0" borderId="1" xfId="0" applyNumberFormat="1" applyFont="1" applyFill="1" applyBorder="1" applyAlignment="1">
      <alignment horizontal="left" vertical="top"/>
    </xf>
    <xf numFmtId="165" fontId="2" fillId="0" borderId="1" xfId="0" applyNumberFormat="1" applyFont="1" applyFill="1" applyBorder="1" applyAlignment="1">
      <alignment horizontal="left" vertical="top" wrapText="1"/>
    </xf>
    <xf numFmtId="0" fontId="3" fillId="0" borderId="0" xfId="0" applyNumberFormat="1" applyFont="1" applyFill="1" applyAlignment="1">
      <alignment vertical="top"/>
    </xf>
    <xf numFmtId="165" fontId="3" fillId="0" borderId="1" xfId="1" applyNumberFormat="1" applyFont="1" applyFill="1" applyBorder="1" applyAlignment="1">
      <alignment vertical="top"/>
    </xf>
    <xf numFmtId="165" fontId="2" fillId="0" borderId="1" xfId="0" applyNumberFormat="1" applyFont="1" applyFill="1" applyBorder="1" applyAlignment="1">
      <alignment horizontal="center" vertical="top"/>
    </xf>
    <xf numFmtId="167" fontId="2" fillId="0" borderId="0" xfId="0" applyNumberFormat="1" applyFont="1" applyFill="1" applyAlignment="1">
      <alignment vertical="top"/>
    </xf>
    <xf numFmtId="169" fontId="2" fillId="0" borderId="0" xfId="0" applyNumberFormat="1" applyFont="1" applyFill="1" applyAlignment="1">
      <alignment vertical="top"/>
    </xf>
    <xf numFmtId="169" fontId="3" fillId="0" borderId="0" xfId="0" applyNumberFormat="1" applyFont="1" applyFill="1" applyAlignment="1">
      <alignment vertical="top"/>
    </xf>
    <xf numFmtId="169" fontId="4" fillId="0" borderId="0" xfId="0" applyNumberFormat="1" applyFont="1" applyFill="1" applyAlignment="1">
      <alignment vertical="top"/>
    </xf>
    <xf numFmtId="0" fontId="4" fillId="0" borderId="0" xfId="0" applyFont="1" applyFill="1" applyAlignment="1">
      <alignment vertical="top"/>
    </xf>
    <xf numFmtId="169" fontId="5" fillId="0" borderId="0" xfId="0" applyNumberFormat="1" applyFont="1" applyFill="1" applyAlignment="1">
      <alignment vertical="top"/>
    </xf>
    <xf numFmtId="0" fontId="5" fillId="0" borderId="0" xfId="0" applyFont="1" applyFill="1" applyAlignment="1">
      <alignment vertical="top"/>
    </xf>
    <xf numFmtId="167" fontId="4" fillId="0" borderId="0" xfId="0" applyNumberFormat="1" applyFont="1" applyFill="1" applyAlignment="1">
      <alignment vertical="top"/>
    </xf>
    <xf numFmtId="169" fontId="5" fillId="0" borderId="0" xfId="0" applyNumberFormat="1" applyFont="1" applyFill="1" applyBorder="1" applyAlignment="1">
      <alignment vertical="top"/>
    </xf>
    <xf numFmtId="0" fontId="2" fillId="0" borderId="1" xfId="0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horizontal="center" vertical="top"/>
    </xf>
    <xf numFmtId="165" fontId="2" fillId="0" borderId="1" xfId="1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vertical="top"/>
    </xf>
  </cellXfs>
  <cellStyles count="2">
    <cellStyle name="Обычный" xfId="0" builtinId="0"/>
    <cellStyle name="Финансовый 2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34"/>
  <sheetViews>
    <sheetView tabSelected="1" view="pageBreakPreview" topLeftCell="C85" zoomScale="70" zoomScaleNormal="70" zoomScaleSheetLayoutView="70" workbookViewId="0">
      <selection activeCell="R100" sqref="R100:R112"/>
    </sheetView>
  </sheetViews>
  <sheetFormatPr defaultColWidth="9.140625" defaultRowHeight="16.5" outlineLevelRow="1" x14ac:dyDescent="0.25"/>
  <cols>
    <col min="1" max="1" width="6.5703125" style="7" customWidth="1"/>
    <col min="2" max="2" width="37" style="8" customWidth="1"/>
    <col min="3" max="3" width="35.28515625" style="9" customWidth="1"/>
    <col min="4" max="4" width="31.140625" style="8" customWidth="1"/>
    <col min="5" max="5" width="23.7109375" style="8" customWidth="1"/>
    <col min="6" max="6" width="22.5703125" style="8" bestFit="1" customWidth="1"/>
    <col min="7" max="17" width="21" style="8" bestFit="1" customWidth="1"/>
    <col min="18" max="18" width="18.28515625" style="23" customWidth="1"/>
    <col min="19" max="19" width="16.42578125" style="23" bestFit="1" customWidth="1"/>
    <col min="20" max="20" width="19.5703125" style="8" bestFit="1" customWidth="1"/>
    <col min="21" max="16384" width="9.140625" style="8"/>
  </cols>
  <sheetData>
    <row r="1" spans="1:20" x14ac:dyDescent="0.25">
      <c r="G1" s="61" t="s">
        <v>0</v>
      </c>
      <c r="H1" s="61"/>
      <c r="I1" s="61"/>
      <c r="J1" s="61"/>
      <c r="K1" s="61"/>
      <c r="L1" s="61"/>
      <c r="M1" s="61"/>
      <c r="N1" s="61"/>
      <c r="O1" s="61"/>
      <c r="P1" s="61"/>
      <c r="Q1" s="61"/>
    </row>
    <row r="2" spans="1:20" ht="25.5" customHeight="1" x14ac:dyDescent="0.25">
      <c r="A2" s="62" t="s">
        <v>1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</row>
    <row r="3" spans="1:20" ht="16.5" customHeight="1" x14ac:dyDescent="0.25">
      <c r="A3" s="63" t="s">
        <v>2</v>
      </c>
      <c r="B3" s="64" t="s">
        <v>3</v>
      </c>
      <c r="C3" s="64" t="s">
        <v>57</v>
      </c>
      <c r="D3" s="64" t="s">
        <v>4</v>
      </c>
      <c r="E3" s="64" t="s">
        <v>5</v>
      </c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</row>
    <row r="4" spans="1:20" x14ac:dyDescent="0.25">
      <c r="A4" s="63"/>
      <c r="B4" s="64"/>
      <c r="C4" s="64"/>
      <c r="D4" s="64"/>
      <c r="E4" s="65" t="s">
        <v>6</v>
      </c>
      <c r="F4" s="36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</row>
    <row r="5" spans="1:20" x14ac:dyDescent="0.25">
      <c r="A5" s="63"/>
      <c r="B5" s="64"/>
      <c r="C5" s="64"/>
      <c r="D5" s="64"/>
      <c r="E5" s="65"/>
      <c r="F5" s="37" t="s">
        <v>8</v>
      </c>
      <c r="G5" s="37" t="s">
        <v>9</v>
      </c>
      <c r="H5" s="37" t="s">
        <v>40</v>
      </c>
      <c r="I5" s="37" t="s">
        <v>41</v>
      </c>
      <c r="J5" s="37" t="s">
        <v>42</v>
      </c>
      <c r="K5" s="37" t="s">
        <v>43</v>
      </c>
      <c r="L5" s="37" t="s">
        <v>44</v>
      </c>
      <c r="M5" s="37" t="s">
        <v>45</v>
      </c>
      <c r="N5" s="37" t="s">
        <v>46</v>
      </c>
      <c r="O5" s="37" t="s">
        <v>47</v>
      </c>
      <c r="P5" s="37" t="s">
        <v>48</v>
      </c>
      <c r="Q5" s="37" t="s">
        <v>49</v>
      </c>
    </row>
    <row r="6" spans="1:20" x14ac:dyDescent="0.25">
      <c r="A6" s="34">
        <v>1</v>
      </c>
      <c r="B6" s="35">
        <v>2</v>
      </c>
      <c r="C6" s="35">
        <v>3</v>
      </c>
      <c r="D6" s="34">
        <v>4</v>
      </c>
      <c r="E6" s="35">
        <v>5</v>
      </c>
      <c r="F6" s="35">
        <v>6</v>
      </c>
      <c r="G6" s="34">
        <v>7</v>
      </c>
      <c r="H6" s="35">
        <v>8</v>
      </c>
      <c r="I6" s="35">
        <v>9</v>
      </c>
      <c r="J6" s="34">
        <v>10</v>
      </c>
      <c r="K6" s="35">
        <v>11</v>
      </c>
      <c r="L6" s="35">
        <v>12</v>
      </c>
      <c r="M6" s="34">
        <v>13</v>
      </c>
      <c r="N6" s="35">
        <v>14</v>
      </c>
      <c r="O6" s="35">
        <v>15</v>
      </c>
      <c r="P6" s="34">
        <v>16</v>
      </c>
      <c r="Q6" s="35">
        <v>17</v>
      </c>
    </row>
    <row r="7" spans="1:20" ht="26.25" customHeight="1" x14ac:dyDescent="0.25">
      <c r="A7" s="66" t="s">
        <v>10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</row>
    <row r="8" spans="1:20" ht="17.25" customHeight="1" outlineLevel="1" x14ac:dyDescent="0.25">
      <c r="A8" s="57" t="s">
        <v>11</v>
      </c>
      <c r="B8" s="56" t="s">
        <v>12</v>
      </c>
      <c r="C8" s="56" t="s">
        <v>33</v>
      </c>
      <c r="D8" s="3" t="s">
        <v>13</v>
      </c>
      <c r="E8" s="10">
        <f>SUM(F8:Q8)</f>
        <v>13161.36339</v>
      </c>
      <c r="F8" s="11">
        <f>SUM(F9:F13)</f>
        <v>751.36339000000009</v>
      </c>
      <c r="G8" s="11">
        <f t="shared" ref="G8:Q8" si="0">SUM(G9:G13)</f>
        <v>65</v>
      </c>
      <c r="H8" s="11">
        <f t="shared" si="0"/>
        <v>2110</v>
      </c>
      <c r="I8" s="11">
        <f>SUM(I9:I13)</f>
        <v>1000</v>
      </c>
      <c r="J8" s="11">
        <f t="shared" si="0"/>
        <v>1000</v>
      </c>
      <c r="K8" s="11">
        <f t="shared" si="0"/>
        <v>1000</v>
      </c>
      <c r="L8" s="11">
        <f t="shared" si="0"/>
        <v>1000</v>
      </c>
      <c r="M8" s="11">
        <f t="shared" si="0"/>
        <v>1000</v>
      </c>
      <c r="N8" s="11">
        <f t="shared" si="0"/>
        <v>1000</v>
      </c>
      <c r="O8" s="11">
        <f t="shared" si="0"/>
        <v>1000</v>
      </c>
      <c r="P8" s="11">
        <f t="shared" si="0"/>
        <v>1000</v>
      </c>
      <c r="Q8" s="11">
        <f t="shared" si="0"/>
        <v>2235</v>
      </c>
    </row>
    <row r="9" spans="1:20" outlineLevel="1" x14ac:dyDescent="0.25">
      <c r="A9" s="57"/>
      <c r="B9" s="56"/>
      <c r="C9" s="56"/>
      <c r="D9" s="31" t="s">
        <v>32</v>
      </c>
      <c r="E9" s="10">
        <f t="shared" ref="E9:E13" si="1">SUM(F9:Q9)</f>
        <v>0</v>
      </c>
      <c r="F9" s="11">
        <v>0</v>
      </c>
      <c r="G9" s="11">
        <v>0</v>
      </c>
      <c r="H9" s="11">
        <v>0</v>
      </c>
      <c r="I9" s="11">
        <v>0</v>
      </c>
      <c r="J9" s="11">
        <v>0</v>
      </c>
      <c r="K9" s="11">
        <v>0</v>
      </c>
      <c r="L9" s="11">
        <v>0</v>
      </c>
      <c r="M9" s="11">
        <v>0</v>
      </c>
      <c r="N9" s="11">
        <v>0</v>
      </c>
      <c r="O9" s="11">
        <v>0</v>
      </c>
      <c r="P9" s="11">
        <v>0</v>
      </c>
      <c r="Q9" s="11">
        <v>0</v>
      </c>
    </row>
    <row r="10" spans="1:20" ht="33" outlineLevel="1" x14ac:dyDescent="0.25">
      <c r="A10" s="57"/>
      <c r="B10" s="56"/>
      <c r="C10" s="56"/>
      <c r="D10" s="31" t="s">
        <v>14</v>
      </c>
      <c r="E10" s="10">
        <f t="shared" si="1"/>
        <v>0</v>
      </c>
      <c r="F10" s="1">
        <v>0</v>
      </c>
      <c r="G10" s="1">
        <v>0</v>
      </c>
      <c r="H10" s="1">
        <v>0</v>
      </c>
      <c r="I10" s="11">
        <v>0</v>
      </c>
      <c r="J10" s="11">
        <v>0</v>
      </c>
      <c r="K10" s="11">
        <v>0</v>
      </c>
      <c r="L10" s="11">
        <v>0</v>
      </c>
      <c r="M10" s="11">
        <v>0</v>
      </c>
      <c r="N10" s="11">
        <v>0</v>
      </c>
      <c r="O10" s="11">
        <v>0</v>
      </c>
      <c r="P10" s="11">
        <v>0</v>
      </c>
      <c r="Q10" s="1">
        <v>0</v>
      </c>
      <c r="R10" s="25"/>
      <c r="S10" s="25"/>
      <c r="T10" s="26"/>
    </row>
    <row r="11" spans="1:20" outlineLevel="1" x14ac:dyDescent="0.25">
      <c r="A11" s="57"/>
      <c r="B11" s="56"/>
      <c r="C11" s="56"/>
      <c r="D11" s="31" t="s">
        <v>15</v>
      </c>
      <c r="E11" s="10">
        <f t="shared" si="1"/>
        <v>0</v>
      </c>
      <c r="F11" s="12">
        <v>0</v>
      </c>
      <c r="G11" s="12">
        <v>0</v>
      </c>
      <c r="H11" s="12">
        <v>0</v>
      </c>
      <c r="I11" s="11">
        <v>0</v>
      </c>
      <c r="J11" s="11">
        <v>0</v>
      </c>
      <c r="K11" s="11">
        <v>0</v>
      </c>
      <c r="L11" s="11">
        <v>0</v>
      </c>
      <c r="M11" s="11">
        <v>0</v>
      </c>
      <c r="N11" s="11">
        <v>0</v>
      </c>
      <c r="O11" s="11">
        <v>0</v>
      </c>
      <c r="P11" s="11">
        <v>0</v>
      </c>
      <c r="Q11" s="12">
        <v>0</v>
      </c>
      <c r="R11" s="25"/>
      <c r="S11" s="25"/>
      <c r="T11" s="26"/>
    </row>
    <row r="12" spans="1:20" ht="33" outlineLevel="1" x14ac:dyDescent="0.25">
      <c r="A12" s="57"/>
      <c r="B12" s="56"/>
      <c r="C12" s="56"/>
      <c r="D12" s="31" t="s">
        <v>16</v>
      </c>
      <c r="E12" s="10">
        <f>SUM(F12:Q12)</f>
        <v>2021.36339</v>
      </c>
      <c r="F12" s="1">
        <f>658.98949-27.6261</f>
        <v>631.36339000000009</v>
      </c>
      <c r="G12" s="1">
        <v>65</v>
      </c>
      <c r="H12" s="1">
        <v>90</v>
      </c>
      <c r="I12" s="11">
        <v>0</v>
      </c>
      <c r="J12" s="11">
        <v>0</v>
      </c>
      <c r="K12" s="11">
        <v>0</v>
      </c>
      <c r="L12" s="11">
        <v>0</v>
      </c>
      <c r="M12" s="11">
        <v>0</v>
      </c>
      <c r="N12" s="11">
        <v>0</v>
      </c>
      <c r="O12" s="11">
        <v>0</v>
      </c>
      <c r="P12" s="11">
        <v>0</v>
      </c>
      <c r="Q12" s="1">
        <f>1150+85</f>
        <v>1235</v>
      </c>
      <c r="R12" s="25"/>
      <c r="S12" s="25"/>
      <c r="T12" s="26"/>
    </row>
    <row r="13" spans="1:20" outlineLevel="1" x14ac:dyDescent="0.25">
      <c r="A13" s="57"/>
      <c r="B13" s="56"/>
      <c r="C13" s="56"/>
      <c r="D13" s="31" t="s">
        <v>17</v>
      </c>
      <c r="E13" s="10">
        <f>SUM(F13:Q13)</f>
        <v>11140</v>
      </c>
      <c r="F13" s="1">
        <v>120</v>
      </c>
      <c r="G13" s="1">
        <v>0</v>
      </c>
      <c r="H13" s="1">
        <v>2020</v>
      </c>
      <c r="I13" s="12">
        <v>1000</v>
      </c>
      <c r="J13" s="12">
        <v>1000</v>
      </c>
      <c r="K13" s="12">
        <v>1000</v>
      </c>
      <c r="L13" s="12">
        <v>1000</v>
      </c>
      <c r="M13" s="12">
        <v>1000</v>
      </c>
      <c r="N13" s="12">
        <v>1000</v>
      </c>
      <c r="O13" s="12">
        <v>1000</v>
      </c>
      <c r="P13" s="12">
        <v>1000</v>
      </c>
      <c r="Q13" s="1">
        <v>1000</v>
      </c>
      <c r="R13" s="25"/>
      <c r="S13" s="25"/>
      <c r="T13" s="26"/>
    </row>
    <row r="14" spans="1:20" ht="17.25" customHeight="1" outlineLevel="1" x14ac:dyDescent="0.25">
      <c r="A14" s="57" t="s">
        <v>38</v>
      </c>
      <c r="B14" s="56" t="s">
        <v>50</v>
      </c>
      <c r="C14" s="56" t="s">
        <v>33</v>
      </c>
      <c r="D14" s="3" t="s">
        <v>13</v>
      </c>
      <c r="E14" s="10">
        <f>SUM(F14:Q14)</f>
        <v>597.5</v>
      </c>
      <c r="F14" s="11">
        <f>SUM(F15:F19)</f>
        <v>47.5</v>
      </c>
      <c r="G14" s="11">
        <f t="shared" ref="G14:Q14" si="2">SUM(G15:G19)</f>
        <v>50</v>
      </c>
      <c r="H14" s="11">
        <f t="shared" si="2"/>
        <v>50</v>
      </c>
      <c r="I14" s="11">
        <f t="shared" si="2"/>
        <v>50</v>
      </c>
      <c r="J14" s="11">
        <f t="shared" si="2"/>
        <v>50</v>
      </c>
      <c r="K14" s="11">
        <f t="shared" si="2"/>
        <v>50</v>
      </c>
      <c r="L14" s="11">
        <f t="shared" si="2"/>
        <v>50</v>
      </c>
      <c r="M14" s="11">
        <f t="shared" si="2"/>
        <v>50</v>
      </c>
      <c r="N14" s="11">
        <f t="shared" si="2"/>
        <v>50</v>
      </c>
      <c r="O14" s="11">
        <f t="shared" si="2"/>
        <v>50</v>
      </c>
      <c r="P14" s="11">
        <f t="shared" si="2"/>
        <v>50</v>
      </c>
      <c r="Q14" s="11">
        <f t="shared" si="2"/>
        <v>50</v>
      </c>
    </row>
    <row r="15" spans="1:20" outlineLevel="1" x14ac:dyDescent="0.25">
      <c r="A15" s="57"/>
      <c r="B15" s="56"/>
      <c r="C15" s="56"/>
      <c r="D15" s="31" t="s">
        <v>32</v>
      </c>
      <c r="E15" s="11">
        <f t="shared" ref="E14:E19" si="3">SUM(F15:Q15)</f>
        <v>0</v>
      </c>
      <c r="F15" s="11">
        <v>0</v>
      </c>
      <c r="G15" s="11">
        <v>0</v>
      </c>
      <c r="H15" s="11">
        <v>0</v>
      </c>
      <c r="I15" s="11"/>
      <c r="J15" s="11"/>
      <c r="K15" s="11"/>
      <c r="L15" s="11"/>
      <c r="M15" s="11"/>
      <c r="N15" s="11"/>
      <c r="O15" s="11"/>
      <c r="P15" s="11"/>
      <c r="Q15" s="11">
        <v>0</v>
      </c>
    </row>
    <row r="16" spans="1:20" ht="33" outlineLevel="1" x14ac:dyDescent="0.25">
      <c r="A16" s="57"/>
      <c r="B16" s="56"/>
      <c r="C16" s="56"/>
      <c r="D16" s="31" t="s">
        <v>14</v>
      </c>
      <c r="E16" s="11">
        <f t="shared" si="3"/>
        <v>0</v>
      </c>
      <c r="F16" s="1">
        <v>0</v>
      </c>
      <c r="G16" s="1">
        <v>0</v>
      </c>
      <c r="H16" s="1">
        <v>0</v>
      </c>
      <c r="I16" s="1"/>
      <c r="J16" s="1"/>
      <c r="K16" s="1"/>
      <c r="L16" s="1"/>
      <c r="M16" s="1"/>
      <c r="N16" s="1"/>
      <c r="O16" s="1"/>
      <c r="P16" s="1"/>
      <c r="Q16" s="1">
        <v>0</v>
      </c>
      <c r="R16" s="25"/>
      <c r="S16" s="25"/>
      <c r="T16" s="26"/>
    </row>
    <row r="17" spans="1:20" outlineLevel="1" x14ac:dyDescent="0.25">
      <c r="A17" s="57"/>
      <c r="B17" s="56"/>
      <c r="C17" s="56"/>
      <c r="D17" s="31" t="s">
        <v>15</v>
      </c>
      <c r="E17" s="11">
        <f t="shared" si="3"/>
        <v>0</v>
      </c>
      <c r="F17" s="12">
        <v>0</v>
      </c>
      <c r="G17" s="12">
        <v>0</v>
      </c>
      <c r="H17" s="12">
        <v>0</v>
      </c>
      <c r="I17" s="12"/>
      <c r="J17" s="12"/>
      <c r="K17" s="12"/>
      <c r="L17" s="12"/>
      <c r="M17" s="12"/>
      <c r="N17" s="12"/>
      <c r="O17" s="12"/>
      <c r="P17" s="12"/>
      <c r="Q17" s="12">
        <v>0</v>
      </c>
      <c r="R17" s="25"/>
      <c r="S17" s="25"/>
      <c r="T17" s="26"/>
    </row>
    <row r="18" spans="1:20" ht="33" outlineLevel="1" x14ac:dyDescent="0.25">
      <c r="A18" s="57"/>
      <c r="B18" s="56"/>
      <c r="C18" s="56"/>
      <c r="D18" s="31" t="s">
        <v>16</v>
      </c>
      <c r="E18" s="10">
        <f t="shared" si="3"/>
        <v>597.5</v>
      </c>
      <c r="F18" s="12">
        <f>50-2.5</f>
        <v>47.5</v>
      </c>
      <c r="G18" s="12">
        <v>50</v>
      </c>
      <c r="H18" s="12">
        <v>50</v>
      </c>
      <c r="I18" s="12">
        <v>50</v>
      </c>
      <c r="J18" s="12">
        <v>50</v>
      </c>
      <c r="K18" s="12">
        <v>50</v>
      </c>
      <c r="L18" s="12">
        <v>50</v>
      </c>
      <c r="M18" s="12">
        <v>50</v>
      </c>
      <c r="N18" s="12">
        <v>50</v>
      </c>
      <c r="O18" s="12">
        <v>50</v>
      </c>
      <c r="P18" s="12">
        <v>50</v>
      </c>
      <c r="Q18" s="12">
        <v>50</v>
      </c>
      <c r="R18" s="25"/>
      <c r="S18" s="25"/>
      <c r="T18" s="26"/>
    </row>
    <row r="19" spans="1:20" outlineLevel="1" x14ac:dyDescent="0.25">
      <c r="A19" s="57"/>
      <c r="B19" s="56"/>
      <c r="C19" s="56"/>
      <c r="D19" s="31" t="s">
        <v>17</v>
      </c>
      <c r="E19" s="32">
        <f t="shared" si="3"/>
        <v>0</v>
      </c>
      <c r="F19" s="1">
        <v>0</v>
      </c>
      <c r="G19" s="33">
        <v>0</v>
      </c>
      <c r="H19" s="1">
        <v>0</v>
      </c>
      <c r="I19" s="1"/>
      <c r="J19" s="1"/>
      <c r="K19" s="1"/>
      <c r="L19" s="1"/>
      <c r="M19" s="1"/>
      <c r="N19" s="1"/>
      <c r="O19" s="1"/>
      <c r="P19" s="1"/>
      <c r="Q19" s="1">
        <v>0</v>
      </c>
      <c r="R19" s="25"/>
      <c r="S19" s="25"/>
      <c r="T19" s="26"/>
    </row>
    <row r="20" spans="1:20" s="13" customFormat="1" x14ac:dyDescent="0.25">
      <c r="A20" s="38" t="s">
        <v>18</v>
      </c>
      <c r="B20" s="39"/>
      <c r="C20" s="40"/>
      <c r="D20" s="3" t="s">
        <v>13</v>
      </c>
      <c r="E20" s="11">
        <f>SUM(F20:Q20)</f>
        <v>13758.86339</v>
      </c>
      <c r="F20" s="2">
        <f>SUM(F21:F25)</f>
        <v>798.86339000000009</v>
      </c>
      <c r="G20" s="2">
        <f>SUM(G21:G25)</f>
        <v>115</v>
      </c>
      <c r="H20" s="2">
        <f t="shared" ref="H20:Q20" si="4">SUM(H21:H25)</f>
        <v>2160</v>
      </c>
      <c r="I20" s="2">
        <f t="shared" si="4"/>
        <v>1050</v>
      </c>
      <c r="J20" s="2">
        <f t="shared" si="4"/>
        <v>1050</v>
      </c>
      <c r="K20" s="2">
        <f t="shared" si="4"/>
        <v>1050</v>
      </c>
      <c r="L20" s="2">
        <f t="shared" si="4"/>
        <v>1050</v>
      </c>
      <c r="M20" s="2">
        <f t="shared" si="4"/>
        <v>1050</v>
      </c>
      <c r="N20" s="2">
        <f t="shared" si="4"/>
        <v>1050</v>
      </c>
      <c r="O20" s="2">
        <f t="shared" si="4"/>
        <v>1050</v>
      </c>
      <c r="P20" s="2">
        <f t="shared" si="4"/>
        <v>1050</v>
      </c>
      <c r="Q20" s="2">
        <f t="shared" si="4"/>
        <v>2285</v>
      </c>
      <c r="R20" s="27"/>
      <c r="S20" s="27"/>
      <c r="T20" s="28"/>
    </row>
    <row r="21" spans="1:20" outlineLevel="1" x14ac:dyDescent="0.25">
      <c r="A21" s="41"/>
      <c r="B21" s="42"/>
      <c r="C21" s="43"/>
      <c r="D21" s="3" t="s">
        <v>32</v>
      </c>
      <c r="E21" s="11">
        <f t="shared" ref="E21:E25" si="5">SUM(F21:Q21)</f>
        <v>0</v>
      </c>
      <c r="F21" s="11">
        <f>F9+F15</f>
        <v>0</v>
      </c>
      <c r="G21" s="11">
        <f t="shared" ref="G21:Q21" si="6">G9+G15</f>
        <v>0</v>
      </c>
      <c r="H21" s="11">
        <f t="shared" si="6"/>
        <v>0</v>
      </c>
      <c r="I21" s="11">
        <f t="shared" si="6"/>
        <v>0</v>
      </c>
      <c r="J21" s="11">
        <f t="shared" si="6"/>
        <v>0</v>
      </c>
      <c r="K21" s="11">
        <f t="shared" si="6"/>
        <v>0</v>
      </c>
      <c r="L21" s="11">
        <f t="shared" si="6"/>
        <v>0</v>
      </c>
      <c r="M21" s="11">
        <f t="shared" si="6"/>
        <v>0</v>
      </c>
      <c r="N21" s="11">
        <f t="shared" si="6"/>
        <v>0</v>
      </c>
      <c r="O21" s="11">
        <f t="shared" si="6"/>
        <v>0</v>
      </c>
      <c r="P21" s="11">
        <f t="shared" si="6"/>
        <v>0</v>
      </c>
      <c r="Q21" s="11">
        <f t="shared" si="6"/>
        <v>0</v>
      </c>
      <c r="R21" s="25"/>
      <c r="S21" s="25"/>
      <c r="T21" s="26"/>
    </row>
    <row r="22" spans="1:20" s="13" customFormat="1" ht="30.75" customHeight="1" x14ac:dyDescent="0.25">
      <c r="A22" s="41"/>
      <c r="B22" s="42"/>
      <c r="C22" s="43"/>
      <c r="D22" s="3" t="s">
        <v>14</v>
      </c>
      <c r="E22" s="11">
        <f t="shared" si="5"/>
        <v>0</v>
      </c>
      <c r="F22" s="11">
        <f t="shared" ref="F22:Q25" si="7">F10+F16</f>
        <v>0</v>
      </c>
      <c r="G22" s="11">
        <f t="shared" si="7"/>
        <v>0</v>
      </c>
      <c r="H22" s="11">
        <f t="shared" si="7"/>
        <v>0</v>
      </c>
      <c r="I22" s="11">
        <f t="shared" si="7"/>
        <v>0</v>
      </c>
      <c r="J22" s="11">
        <f t="shared" si="7"/>
        <v>0</v>
      </c>
      <c r="K22" s="11">
        <f t="shared" si="7"/>
        <v>0</v>
      </c>
      <c r="L22" s="11">
        <f t="shared" si="7"/>
        <v>0</v>
      </c>
      <c r="M22" s="11">
        <f t="shared" si="7"/>
        <v>0</v>
      </c>
      <c r="N22" s="11">
        <f t="shared" si="7"/>
        <v>0</v>
      </c>
      <c r="O22" s="11">
        <f t="shared" si="7"/>
        <v>0</v>
      </c>
      <c r="P22" s="11">
        <f t="shared" si="7"/>
        <v>0</v>
      </c>
      <c r="Q22" s="11">
        <f t="shared" si="7"/>
        <v>0</v>
      </c>
      <c r="R22" s="27"/>
      <c r="S22" s="27"/>
      <c r="T22" s="28"/>
    </row>
    <row r="23" spans="1:20" s="13" customFormat="1" x14ac:dyDescent="0.25">
      <c r="A23" s="41"/>
      <c r="B23" s="42"/>
      <c r="C23" s="43"/>
      <c r="D23" s="3" t="s">
        <v>15</v>
      </c>
      <c r="E23" s="11">
        <f t="shared" si="5"/>
        <v>0</v>
      </c>
      <c r="F23" s="11">
        <f t="shared" si="7"/>
        <v>0</v>
      </c>
      <c r="G23" s="11">
        <f t="shared" si="7"/>
        <v>0</v>
      </c>
      <c r="H23" s="11">
        <f t="shared" si="7"/>
        <v>0</v>
      </c>
      <c r="I23" s="11">
        <f t="shared" si="7"/>
        <v>0</v>
      </c>
      <c r="J23" s="11">
        <f t="shared" si="7"/>
        <v>0</v>
      </c>
      <c r="K23" s="11">
        <f t="shared" si="7"/>
        <v>0</v>
      </c>
      <c r="L23" s="11">
        <f t="shared" si="7"/>
        <v>0</v>
      </c>
      <c r="M23" s="11">
        <f t="shared" si="7"/>
        <v>0</v>
      </c>
      <c r="N23" s="11">
        <f t="shared" si="7"/>
        <v>0</v>
      </c>
      <c r="O23" s="11">
        <f t="shared" si="7"/>
        <v>0</v>
      </c>
      <c r="P23" s="11">
        <f t="shared" si="7"/>
        <v>0</v>
      </c>
      <c r="Q23" s="11">
        <f t="shared" si="7"/>
        <v>0</v>
      </c>
      <c r="R23" s="27"/>
      <c r="S23" s="27"/>
      <c r="T23" s="28"/>
    </row>
    <row r="24" spans="1:20" s="13" customFormat="1" ht="30.75" customHeight="1" x14ac:dyDescent="0.25">
      <c r="A24" s="41"/>
      <c r="B24" s="42"/>
      <c r="C24" s="43"/>
      <c r="D24" s="3" t="s">
        <v>16</v>
      </c>
      <c r="E24" s="11">
        <f t="shared" si="5"/>
        <v>2618.86339</v>
      </c>
      <c r="F24" s="11">
        <f t="shared" si="7"/>
        <v>678.86339000000009</v>
      </c>
      <c r="G24" s="11">
        <f t="shared" si="7"/>
        <v>115</v>
      </c>
      <c r="H24" s="11">
        <f t="shared" si="7"/>
        <v>140</v>
      </c>
      <c r="I24" s="11">
        <f t="shared" si="7"/>
        <v>50</v>
      </c>
      <c r="J24" s="11">
        <f t="shared" si="7"/>
        <v>50</v>
      </c>
      <c r="K24" s="11">
        <f t="shared" si="7"/>
        <v>50</v>
      </c>
      <c r="L24" s="11">
        <f t="shared" si="7"/>
        <v>50</v>
      </c>
      <c r="M24" s="11">
        <f t="shared" si="7"/>
        <v>50</v>
      </c>
      <c r="N24" s="11">
        <f t="shared" si="7"/>
        <v>50</v>
      </c>
      <c r="O24" s="11">
        <f t="shared" si="7"/>
        <v>50</v>
      </c>
      <c r="P24" s="11">
        <f t="shared" si="7"/>
        <v>50</v>
      </c>
      <c r="Q24" s="11">
        <f t="shared" si="7"/>
        <v>1285</v>
      </c>
      <c r="R24" s="27"/>
      <c r="S24" s="27"/>
      <c r="T24" s="28"/>
    </row>
    <row r="25" spans="1:20" s="13" customFormat="1" x14ac:dyDescent="0.25">
      <c r="A25" s="44"/>
      <c r="B25" s="45"/>
      <c r="C25" s="46"/>
      <c r="D25" s="3" t="s">
        <v>17</v>
      </c>
      <c r="E25" s="11">
        <f t="shared" si="5"/>
        <v>11140</v>
      </c>
      <c r="F25" s="11">
        <f t="shared" si="7"/>
        <v>120</v>
      </c>
      <c r="G25" s="11">
        <f t="shared" si="7"/>
        <v>0</v>
      </c>
      <c r="H25" s="11">
        <f t="shared" si="7"/>
        <v>2020</v>
      </c>
      <c r="I25" s="11">
        <f t="shared" si="7"/>
        <v>1000</v>
      </c>
      <c r="J25" s="11">
        <f t="shared" si="7"/>
        <v>1000</v>
      </c>
      <c r="K25" s="11">
        <f t="shared" si="7"/>
        <v>1000</v>
      </c>
      <c r="L25" s="11">
        <f t="shared" si="7"/>
        <v>1000</v>
      </c>
      <c r="M25" s="11">
        <f t="shared" si="7"/>
        <v>1000</v>
      </c>
      <c r="N25" s="11">
        <f t="shared" si="7"/>
        <v>1000</v>
      </c>
      <c r="O25" s="11">
        <f t="shared" si="7"/>
        <v>1000</v>
      </c>
      <c r="P25" s="11">
        <f t="shared" si="7"/>
        <v>1000</v>
      </c>
      <c r="Q25" s="11">
        <f t="shared" si="7"/>
        <v>1000</v>
      </c>
      <c r="R25" s="27"/>
      <c r="S25" s="27"/>
      <c r="T25" s="28"/>
    </row>
    <row r="26" spans="1:20" ht="33" customHeight="1" x14ac:dyDescent="0.25">
      <c r="A26" s="67" t="s">
        <v>19</v>
      </c>
      <c r="B26" s="67"/>
      <c r="C26" s="67"/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  <c r="R26" s="25"/>
      <c r="S26" s="25"/>
      <c r="T26" s="26"/>
    </row>
    <row r="27" spans="1:20" outlineLevel="1" x14ac:dyDescent="0.25">
      <c r="A27" s="57" t="s">
        <v>11</v>
      </c>
      <c r="B27" s="56" t="s">
        <v>58</v>
      </c>
      <c r="C27" s="56" t="s">
        <v>33</v>
      </c>
      <c r="D27" s="3" t="s">
        <v>13</v>
      </c>
      <c r="E27" s="4">
        <f>SUM(F27:Q27)</f>
        <v>13608</v>
      </c>
      <c r="F27" s="4">
        <f>SUM(F28:F32)</f>
        <v>1608</v>
      </c>
      <c r="G27" s="4">
        <f t="shared" ref="G27:Q27" si="8">SUM(G28:G32)</f>
        <v>1000</v>
      </c>
      <c r="H27" s="4">
        <f t="shared" si="8"/>
        <v>1000</v>
      </c>
      <c r="I27" s="4">
        <f t="shared" si="8"/>
        <v>1000</v>
      </c>
      <c r="J27" s="4">
        <f t="shared" si="8"/>
        <v>1000</v>
      </c>
      <c r="K27" s="4">
        <f t="shared" si="8"/>
        <v>1000</v>
      </c>
      <c r="L27" s="4">
        <f t="shared" si="8"/>
        <v>1000</v>
      </c>
      <c r="M27" s="4">
        <f t="shared" si="8"/>
        <v>1000</v>
      </c>
      <c r="N27" s="4">
        <f t="shared" si="8"/>
        <v>1000</v>
      </c>
      <c r="O27" s="4">
        <f t="shared" si="8"/>
        <v>1000</v>
      </c>
      <c r="P27" s="4">
        <f t="shared" si="8"/>
        <v>1000</v>
      </c>
      <c r="Q27" s="4">
        <f t="shared" si="8"/>
        <v>2000</v>
      </c>
      <c r="R27" s="25"/>
      <c r="S27" s="25"/>
      <c r="T27" s="26"/>
    </row>
    <row r="28" spans="1:20" outlineLevel="1" x14ac:dyDescent="0.25">
      <c r="A28" s="57"/>
      <c r="B28" s="56"/>
      <c r="C28" s="56"/>
      <c r="D28" s="31" t="s">
        <v>32</v>
      </c>
      <c r="E28" s="5">
        <f t="shared" ref="E28:E32" si="9">SUM(F28:Q28)</f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25"/>
      <c r="S28" s="25"/>
      <c r="T28" s="26"/>
    </row>
    <row r="29" spans="1:20" ht="33" outlineLevel="1" x14ac:dyDescent="0.25">
      <c r="A29" s="57"/>
      <c r="B29" s="56"/>
      <c r="C29" s="56"/>
      <c r="D29" s="31" t="s">
        <v>14</v>
      </c>
      <c r="E29" s="5">
        <f t="shared" si="9"/>
        <v>0</v>
      </c>
      <c r="F29" s="5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25"/>
      <c r="S29" s="25"/>
      <c r="T29" s="26"/>
    </row>
    <row r="30" spans="1:20" outlineLevel="1" x14ac:dyDescent="0.25">
      <c r="A30" s="57"/>
      <c r="B30" s="56"/>
      <c r="C30" s="56"/>
      <c r="D30" s="31" t="s">
        <v>15</v>
      </c>
      <c r="E30" s="5">
        <f t="shared" si="9"/>
        <v>0</v>
      </c>
      <c r="F30" s="5">
        <v>0</v>
      </c>
      <c r="G30" s="5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25"/>
      <c r="S30" s="25"/>
      <c r="T30" s="26"/>
    </row>
    <row r="31" spans="1:20" ht="33" outlineLevel="1" x14ac:dyDescent="0.25">
      <c r="A31" s="57"/>
      <c r="B31" s="56"/>
      <c r="C31" s="56"/>
      <c r="D31" s="31" t="s">
        <v>16</v>
      </c>
      <c r="E31" s="5">
        <f>SUM(F31:Q31)</f>
        <v>3608</v>
      </c>
      <c r="F31" s="12">
        <f>590+18</f>
        <v>608</v>
      </c>
      <c r="G31" s="6">
        <v>1000</v>
      </c>
      <c r="H31" s="6">
        <v>1000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v>0</v>
      </c>
      <c r="O31" s="6">
        <v>0</v>
      </c>
      <c r="P31" s="6">
        <v>0</v>
      </c>
      <c r="Q31" s="6">
        <v>1000</v>
      </c>
      <c r="R31" s="25"/>
      <c r="S31" s="25"/>
      <c r="T31" s="29"/>
    </row>
    <row r="32" spans="1:20" outlineLevel="1" x14ac:dyDescent="0.25">
      <c r="A32" s="57"/>
      <c r="B32" s="56"/>
      <c r="C32" s="56"/>
      <c r="D32" s="31" t="s">
        <v>17</v>
      </c>
      <c r="E32" s="5">
        <f t="shared" si="9"/>
        <v>10000</v>
      </c>
      <c r="F32" s="5">
        <v>1000</v>
      </c>
      <c r="G32" s="6">
        <v>0</v>
      </c>
      <c r="H32" s="6">
        <v>0</v>
      </c>
      <c r="I32" s="6">
        <v>1000</v>
      </c>
      <c r="J32" s="6">
        <v>1000</v>
      </c>
      <c r="K32" s="6">
        <v>1000</v>
      </c>
      <c r="L32" s="6">
        <v>1000</v>
      </c>
      <c r="M32" s="6">
        <v>1000</v>
      </c>
      <c r="N32" s="6">
        <v>1000</v>
      </c>
      <c r="O32" s="6">
        <v>1000</v>
      </c>
      <c r="P32" s="6">
        <v>1000</v>
      </c>
      <c r="Q32" s="6">
        <v>1000</v>
      </c>
      <c r="R32" s="25"/>
      <c r="S32" s="25"/>
      <c r="T32" s="26"/>
    </row>
    <row r="33" spans="1:20" outlineLevel="1" x14ac:dyDescent="0.25">
      <c r="A33" s="57" t="s">
        <v>20</v>
      </c>
      <c r="B33" s="56" t="s">
        <v>51</v>
      </c>
      <c r="C33" s="56" t="s">
        <v>34</v>
      </c>
      <c r="D33" s="3" t="s">
        <v>13</v>
      </c>
      <c r="E33" s="4">
        <f>SUM(F33:Q33)</f>
        <v>14886.238389999999</v>
      </c>
      <c r="F33" s="4">
        <f>SUM(F34:F38)</f>
        <v>2872.1393899999998</v>
      </c>
      <c r="G33" s="4">
        <f t="shared" ref="G33:Q33" si="10">SUM(G34:G38)</f>
        <v>1097.46</v>
      </c>
      <c r="H33" s="4">
        <f t="shared" si="10"/>
        <v>1289</v>
      </c>
      <c r="I33" s="4">
        <f t="shared" si="10"/>
        <v>1039.6390000000001</v>
      </c>
      <c r="J33" s="4">
        <f t="shared" si="10"/>
        <v>900</v>
      </c>
      <c r="K33" s="4">
        <f t="shared" si="10"/>
        <v>900</v>
      </c>
      <c r="L33" s="4">
        <f t="shared" si="10"/>
        <v>900</v>
      </c>
      <c r="M33" s="4">
        <f t="shared" si="10"/>
        <v>900</v>
      </c>
      <c r="N33" s="4">
        <f t="shared" si="10"/>
        <v>900</v>
      </c>
      <c r="O33" s="4">
        <f t="shared" si="10"/>
        <v>900</v>
      </c>
      <c r="P33" s="4">
        <f t="shared" si="10"/>
        <v>900</v>
      </c>
      <c r="Q33" s="4">
        <f t="shared" si="10"/>
        <v>2288</v>
      </c>
      <c r="R33" s="25"/>
      <c r="S33" s="25"/>
      <c r="T33" s="26"/>
    </row>
    <row r="34" spans="1:20" outlineLevel="1" x14ac:dyDescent="0.25">
      <c r="A34" s="57"/>
      <c r="B34" s="56"/>
      <c r="C34" s="56"/>
      <c r="D34" s="31" t="s">
        <v>32</v>
      </c>
      <c r="E34" s="5">
        <f t="shared" ref="E34:E38" si="11">SUM(F34:Q34)</f>
        <v>0</v>
      </c>
      <c r="F34" s="11">
        <v>0</v>
      </c>
      <c r="G34" s="11">
        <v>0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  <c r="M34" s="11">
        <v>0</v>
      </c>
      <c r="N34" s="11">
        <v>0</v>
      </c>
      <c r="O34" s="11">
        <v>0</v>
      </c>
      <c r="P34" s="11">
        <v>0</v>
      </c>
      <c r="Q34" s="11">
        <v>0</v>
      </c>
      <c r="R34" s="25"/>
      <c r="S34" s="25"/>
      <c r="T34" s="26"/>
    </row>
    <row r="35" spans="1:20" ht="33" outlineLevel="1" x14ac:dyDescent="0.25">
      <c r="A35" s="57"/>
      <c r="B35" s="56"/>
      <c r="C35" s="56"/>
      <c r="D35" s="31" t="s">
        <v>14</v>
      </c>
      <c r="E35" s="5">
        <f t="shared" si="11"/>
        <v>0</v>
      </c>
      <c r="F35" s="5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R35" s="25"/>
      <c r="S35" s="25"/>
      <c r="T35" s="26"/>
    </row>
    <row r="36" spans="1:20" outlineLevel="1" x14ac:dyDescent="0.25">
      <c r="A36" s="57"/>
      <c r="B36" s="56"/>
      <c r="C36" s="56"/>
      <c r="D36" s="31" t="s">
        <v>15</v>
      </c>
      <c r="E36" s="5">
        <f t="shared" si="11"/>
        <v>0</v>
      </c>
      <c r="F36" s="5">
        <v>0</v>
      </c>
      <c r="G36" s="6">
        <v>0</v>
      </c>
      <c r="H36" s="6">
        <v>0</v>
      </c>
      <c r="I36" s="6">
        <v>0</v>
      </c>
      <c r="J36" s="6">
        <v>0</v>
      </c>
      <c r="K36" s="6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6">
        <v>0</v>
      </c>
      <c r="R36" s="25"/>
      <c r="S36" s="25"/>
      <c r="T36" s="26"/>
    </row>
    <row r="37" spans="1:20" ht="33" outlineLevel="1" x14ac:dyDescent="0.25">
      <c r="A37" s="57"/>
      <c r="B37" s="56"/>
      <c r="C37" s="56"/>
      <c r="D37" s="31" t="s">
        <v>16</v>
      </c>
      <c r="E37" s="5">
        <f>SUM(F37:Q37)</f>
        <v>5850.1393900000003</v>
      </c>
      <c r="F37" s="5">
        <f>783.28117+78.85822+1800</f>
        <v>2662.1393899999998</v>
      </c>
      <c r="G37" s="6">
        <v>900</v>
      </c>
      <c r="H37" s="6">
        <v>900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f>1000+80+308</f>
        <v>1388</v>
      </c>
      <c r="R37" s="25"/>
      <c r="S37" s="25"/>
      <c r="T37" s="26"/>
    </row>
    <row r="38" spans="1:20" outlineLevel="1" x14ac:dyDescent="0.25">
      <c r="A38" s="57"/>
      <c r="B38" s="56"/>
      <c r="C38" s="56"/>
      <c r="D38" s="31" t="s">
        <v>17</v>
      </c>
      <c r="E38" s="5">
        <f t="shared" si="11"/>
        <v>9036.0990000000002</v>
      </c>
      <c r="F38" s="5">
        <v>210</v>
      </c>
      <c r="G38" s="6">
        <v>197.46</v>
      </c>
      <c r="H38" s="6">
        <v>389</v>
      </c>
      <c r="I38" s="6">
        <f>900+139.639</f>
        <v>1039.6390000000001</v>
      </c>
      <c r="J38" s="6">
        <v>900</v>
      </c>
      <c r="K38" s="6">
        <v>900</v>
      </c>
      <c r="L38" s="6">
        <v>900</v>
      </c>
      <c r="M38" s="6">
        <v>900</v>
      </c>
      <c r="N38" s="6">
        <v>900</v>
      </c>
      <c r="O38" s="6">
        <v>900</v>
      </c>
      <c r="P38" s="6">
        <v>900</v>
      </c>
      <c r="Q38" s="6">
        <v>900</v>
      </c>
      <c r="R38" s="25"/>
      <c r="S38" s="25"/>
      <c r="T38" s="26"/>
    </row>
    <row r="39" spans="1:20" outlineLevel="1" x14ac:dyDescent="0.25">
      <c r="A39" s="57"/>
      <c r="B39" s="56"/>
      <c r="C39" s="56" t="s">
        <v>23</v>
      </c>
      <c r="D39" s="3" t="s">
        <v>13</v>
      </c>
      <c r="E39" s="4">
        <f>SUM(F39:Q39)</f>
        <v>29453.23804</v>
      </c>
      <c r="F39" s="4">
        <f>SUM(F41:F44)</f>
        <v>27192.656040000002</v>
      </c>
      <c r="G39" s="4">
        <f t="shared" ref="G39:Q39" si="12">SUM(G41:G44)</f>
        <v>245.57</v>
      </c>
      <c r="H39" s="4">
        <f t="shared" si="12"/>
        <v>200</v>
      </c>
      <c r="I39" s="4">
        <f t="shared" si="12"/>
        <v>215.012</v>
      </c>
      <c r="J39" s="4">
        <f t="shared" si="12"/>
        <v>200</v>
      </c>
      <c r="K39" s="4">
        <f t="shared" si="12"/>
        <v>200</v>
      </c>
      <c r="L39" s="4">
        <f t="shared" si="12"/>
        <v>200</v>
      </c>
      <c r="M39" s="4">
        <f t="shared" si="12"/>
        <v>200</v>
      </c>
      <c r="N39" s="4">
        <f t="shared" si="12"/>
        <v>200</v>
      </c>
      <c r="O39" s="4">
        <f t="shared" si="12"/>
        <v>200</v>
      </c>
      <c r="P39" s="4">
        <f t="shared" si="12"/>
        <v>200</v>
      </c>
      <c r="Q39" s="4">
        <f t="shared" si="12"/>
        <v>200</v>
      </c>
      <c r="R39" s="25"/>
      <c r="S39" s="25"/>
      <c r="T39" s="26"/>
    </row>
    <row r="40" spans="1:20" outlineLevel="1" x14ac:dyDescent="0.25">
      <c r="A40" s="57"/>
      <c r="B40" s="56"/>
      <c r="C40" s="56"/>
      <c r="D40" s="31" t="s">
        <v>32</v>
      </c>
      <c r="E40" s="5">
        <f t="shared" ref="E40:E44" si="13">SUM(F40:Q40)</f>
        <v>0</v>
      </c>
      <c r="F40" s="11">
        <v>0</v>
      </c>
      <c r="G40" s="11">
        <v>0</v>
      </c>
      <c r="H40" s="11">
        <v>0</v>
      </c>
      <c r="I40" s="11">
        <v>0</v>
      </c>
      <c r="J40" s="11">
        <v>0</v>
      </c>
      <c r="K40" s="11">
        <v>0</v>
      </c>
      <c r="L40" s="11">
        <v>0</v>
      </c>
      <c r="M40" s="11">
        <v>0</v>
      </c>
      <c r="N40" s="11">
        <v>0</v>
      </c>
      <c r="O40" s="11">
        <v>0</v>
      </c>
      <c r="P40" s="11">
        <v>0</v>
      </c>
      <c r="Q40" s="11">
        <v>0</v>
      </c>
      <c r="R40" s="25"/>
      <c r="S40" s="25"/>
      <c r="T40" s="26"/>
    </row>
    <row r="41" spans="1:20" ht="33" outlineLevel="1" x14ac:dyDescent="0.25">
      <c r="A41" s="57"/>
      <c r="B41" s="56"/>
      <c r="C41" s="56"/>
      <c r="D41" s="31" t="s">
        <v>14</v>
      </c>
      <c r="E41" s="5">
        <f t="shared" si="13"/>
        <v>0</v>
      </c>
      <c r="F41" s="5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25"/>
      <c r="S41" s="25"/>
      <c r="T41" s="26"/>
    </row>
    <row r="42" spans="1:20" outlineLevel="1" x14ac:dyDescent="0.25">
      <c r="A42" s="57"/>
      <c r="B42" s="56"/>
      <c r="C42" s="56"/>
      <c r="D42" s="31" t="s">
        <v>15</v>
      </c>
      <c r="E42" s="5">
        <f t="shared" si="13"/>
        <v>0</v>
      </c>
      <c r="F42" s="5"/>
      <c r="G42" s="6"/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25"/>
      <c r="S42" s="25"/>
      <c r="T42" s="26"/>
    </row>
    <row r="43" spans="1:20" ht="33" outlineLevel="1" x14ac:dyDescent="0.25">
      <c r="A43" s="57"/>
      <c r="B43" s="56"/>
      <c r="C43" s="56"/>
      <c r="D43" s="31" t="s">
        <v>16</v>
      </c>
      <c r="E43" s="5">
        <f t="shared" si="13"/>
        <v>5062.6560399999998</v>
      </c>
      <c r="F43" s="5">
        <f>592+111.11859+3529-78.85822-388.19+1086.80522-80-20-89.21955</f>
        <v>4662.6560399999998</v>
      </c>
      <c r="G43" s="6">
        <v>200</v>
      </c>
      <c r="H43" s="6">
        <v>200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25"/>
      <c r="S43" s="25"/>
      <c r="T43" s="26"/>
    </row>
    <row r="44" spans="1:20" outlineLevel="1" x14ac:dyDescent="0.25">
      <c r="A44" s="57"/>
      <c r="B44" s="56"/>
      <c r="C44" s="56"/>
      <c r="D44" s="31" t="s">
        <v>17</v>
      </c>
      <c r="E44" s="5">
        <f>SUM(F44:Q44)</f>
        <v>24390.581999999999</v>
      </c>
      <c r="F44" s="5">
        <f>27714.015-5184.015</f>
        <v>22530</v>
      </c>
      <c r="G44" s="6">
        <v>45.57</v>
      </c>
      <c r="H44" s="6">
        <v>0</v>
      </c>
      <c r="I44" s="6">
        <f>200+15.012</f>
        <v>215.012</v>
      </c>
      <c r="J44" s="6">
        <v>200</v>
      </c>
      <c r="K44" s="6">
        <v>200</v>
      </c>
      <c r="L44" s="6">
        <v>200</v>
      </c>
      <c r="M44" s="6">
        <v>200</v>
      </c>
      <c r="N44" s="6">
        <v>200</v>
      </c>
      <c r="O44" s="6">
        <v>200</v>
      </c>
      <c r="P44" s="6">
        <v>200</v>
      </c>
      <c r="Q44" s="6">
        <v>200</v>
      </c>
      <c r="R44" s="25"/>
      <c r="S44" s="25"/>
      <c r="T44" s="26"/>
    </row>
    <row r="45" spans="1:20" s="13" customFormat="1" x14ac:dyDescent="0.25">
      <c r="A45" s="38" t="s">
        <v>21</v>
      </c>
      <c r="B45" s="39"/>
      <c r="C45" s="40"/>
      <c r="D45" s="3" t="s">
        <v>13</v>
      </c>
      <c r="E45" s="4">
        <f>SUM(F45:Q45)</f>
        <v>57947.476429999995</v>
      </c>
      <c r="F45" s="4">
        <f>SUM(F46:F50)</f>
        <v>31672.795429999998</v>
      </c>
      <c r="G45" s="4">
        <f>SUM(G46:G50)</f>
        <v>2343.0300000000002</v>
      </c>
      <c r="H45" s="4">
        <f t="shared" ref="H45" si="14">SUM(H46:H50)</f>
        <v>2489</v>
      </c>
      <c r="I45" s="4">
        <f t="shared" ref="I45:Q45" si="15">SUM(I46:I50)</f>
        <v>2254.6510000000003</v>
      </c>
      <c r="J45" s="4">
        <f t="shared" si="15"/>
        <v>2100</v>
      </c>
      <c r="K45" s="4">
        <f t="shared" si="15"/>
        <v>2100</v>
      </c>
      <c r="L45" s="4">
        <f t="shared" si="15"/>
        <v>2100</v>
      </c>
      <c r="M45" s="4">
        <f t="shared" si="15"/>
        <v>2100</v>
      </c>
      <c r="N45" s="4">
        <f t="shared" si="15"/>
        <v>2100</v>
      </c>
      <c r="O45" s="4">
        <f t="shared" si="15"/>
        <v>2100</v>
      </c>
      <c r="P45" s="4">
        <f t="shared" si="15"/>
        <v>2100</v>
      </c>
      <c r="Q45" s="4">
        <f t="shared" si="15"/>
        <v>4488</v>
      </c>
      <c r="R45" s="30"/>
      <c r="S45" s="27"/>
      <c r="T45" s="28"/>
    </row>
    <row r="46" spans="1:20" outlineLevel="1" x14ac:dyDescent="0.25">
      <c r="A46" s="41"/>
      <c r="B46" s="42"/>
      <c r="C46" s="43"/>
      <c r="D46" s="3" t="s">
        <v>32</v>
      </c>
      <c r="E46" s="4">
        <f t="shared" ref="E46:E50" si="16">SUM(F46:Q46)</f>
        <v>0</v>
      </c>
      <c r="F46" s="20">
        <f>F28+F34+F40</f>
        <v>0</v>
      </c>
      <c r="G46" s="20">
        <f t="shared" ref="G46:Q46" si="17">G28+G34+G40</f>
        <v>0</v>
      </c>
      <c r="H46" s="20">
        <f t="shared" si="17"/>
        <v>0</v>
      </c>
      <c r="I46" s="20">
        <f t="shared" si="17"/>
        <v>0</v>
      </c>
      <c r="J46" s="20">
        <f t="shared" si="17"/>
        <v>0</v>
      </c>
      <c r="K46" s="20">
        <f t="shared" si="17"/>
        <v>0</v>
      </c>
      <c r="L46" s="20">
        <f t="shared" si="17"/>
        <v>0</v>
      </c>
      <c r="M46" s="20">
        <f t="shared" si="17"/>
        <v>0</v>
      </c>
      <c r="N46" s="20">
        <f t="shared" si="17"/>
        <v>0</v>
      </c>
      <c r="O46" s="20">
        <f t="shared" si="17"/>
        <v>0</v>
      </c>
      <c r="P46" s="20">
        <f t="shared" si="17"/>
        <v>0</v>
      </c>
      <c r="Q46" s="20">
        <f t="shared" si="17"/>
        <v>0</v>
      </c>
      <c r="R46" s="25"/>
      <c r="S46" s="25"/>
      <c r="T46" s="26"/>
    </row>
    <row r="47" spans="1:20" s="13" customFormat="1" ht="33" x14ac:dyDescent="0.25">
      <c r="A47" s="41"/>
      <c r="B47" s="42"/>
      <c r="C47" s="43"/>
      <c r="D47" s="3" t="s">
        <v>14</v>
      </c>
      <c r="E47" s="4">
        <f t="shared" si="16"/>
        <v>0</v>
      </c>
      <c r="F47" s="20">
        <f t="shared" ref="F47:Q50" si="18">F29+F35+F41</f>
        <v>0</v>
      </c>
      <c r="G47" s="20">
        <f t="shared" si="18"/>
        <v>0</v>
      </c>
      <c r="H47" s="20">
        <f t="shared" si="18"/>
        <v>0</v>
      </c>
      <c r="I47" s="20">
        <f t="shared" si="18"/>
        <v>0</v>
      </c>
      <c r="J47" s="20">
        <f t="shared" si="18"/>
        <v>0</v>
      </c>
      <c r="K47" s="20">
        <f t="shared" si="18"/>
        <v>0</v>
      </c>
      <c r="L47" s="20">
        <f t="shared" si="18"/>
        <v>0</v>
      </c>
      <c r="M47" s="20">
        <f t="shared" si="18"/>
        <v>0</v>
      </c>
      <c r="N47" s="20">
        <f t="shared" si="18"/>
        <v>0</v>
      </c>
      <c r="O47" s="20">
        <f t="shared" si="18"/>
        <v>0</v>
      </c>
      <c r="P47" s="20">
        <f t="shared" si="18"/>
        <v>0</v>
      </c>
      <c r="Q47" s="20">
        <f t="shared" si="18"/>
        <v>0</v>
      </c>
      <c r="R47" s="27"/>
      <c r="S47" s="27"/>
      <c r="T47" s="28"/>
    </row>
    <row r="48" spans="1:20" s="13" customFormat="1" x14ac:dyDescent="0.25">
      <c r="A48" s="41"/>
      <c r="B48" s="42"/>
      <c r="C48" s="43"/>
      <c r="D48" s="3" t="s">
        <v>15</v>
      </c>
      <c r="E48" s="4">
        <f t="shared" si="16"/>
        <v>0</v>
      </c>
      <c r="F48" s="20">
        <f t="shared" si="18"/>
        <v>0</v>
      </c>
      <c r="G48" s="20">
        <f t="shared" si="18"/>
        <v>0</v>
      </c>
      <c r="H48" s="20">
        <f t="shared" si="18"/>
        <v>0</v>
      </c>
      <c r="I48" s="20">
        <f t="shared" si="18"/>
        <v>0</v>
      </c>
      <c r="J48" s="20">
        <f t="shared" si="18"/>
        <v>0</v>
      </c>
      <c r="K48" s="20">
        <f t="shared" si="18"/>
        <v>0</v>
      </c>
      <c r="L48" s="20">
        <f t="shared" si="18"/>
        <v>0</v>
      </c>
      <c r="M48" s="20">
        <f t="shared" si="18"/>
        <v>0</v>
      </c>
      <c r="N48" s="20">
        <f t="shared" si="18"/>
        <v>0</v>
      </c>
      <c r="O48" s="20">
        <f t="shared" si="18"/>
        <v>0</v>
      </c>
      <c r="P48" s="20">
        <f t="shared" si="18"/>
        <v>0</v>
      </c>
      <c r="Q48" s="20">
        <f t="shared" si="18"/>
        <v>0</v>
      </c>
      <c r="R48" s="27"/>
      <c r="S48" s="27"/>
      <c r="T48" s="28"/>
    </row>
    <row r="49" spans="1:20" s="13" customFormat="1" ht="33" x14ac:dyDescent="0.25">
      <c r="A49" s="41"/>
      <c r="B49" s="42"/>
      <c r="C49" s="43"/>
      <c r="D49" s="3" t="s">
        <v>16</v>
      </c>
      <c r="E49" s="4">
        <f t="shared" si="16"/>
        <v>14520.79543</v>
      </c>
      <c r="F49" s="20">
        <f t="shared" si="18"/>
        <v>7932.7954300000001</v>
      </c>
      <c r="G49" s="20">
        <f t="shared" si="18"/>
        <v>2100</v>
      </c>
      <c r="H49" s="20">
        <f t="shared" si="18"/>
        <v>2100</v>
      </c>
      <c r="I49" s="20">
        <f t="shared" si="18"/>
        <v>0</v>
      </c>
      <c r="J49" s="20">
        <f t="shared" si="18"/>
        <v>0</v>
      </c>
      <c r="K49" s="20">
        <f t="shared" si="18"/>
        <v>0</v>
      </c>
      <c r="L49" s="20">
        <f t="shared" si="18"/>
        <v>0</v>
      </c>
      <c r="M49" s="20">
        <f t="shared" si="18"/>
        <v>0</v>
      </c>
      <c r="N49" s="20">
        <f t="shared" si="18"/>
        <v>0</v>
      </c>
      <c r="O49" s="20">
        <f t="shared" si="18"/>
        <v>0</v>
      </c>
      <c r="P49" s="20">
        <f t="shared" si="18"/>
        <v>0</v>
      </c>
      <c r="Q49" s="20">
        <f t="shared" si="18"/>
        <v>2388</v>
      </c>
      <c r="R49" s="27"/>
      <c r="S49" s="27"/>
      <c r="T49" s="28"/>
    </row>
    <row r="50" spans="1:20" s="13" customFormat="1" x14ac:dyDescent="0.25">
      <c r="A50" s="44"/>
      <c r="B50" s="45"/>
      <c r="C50" s="46"/>
      <c r="D50" s="3" t="s">
        <v>17</v>
      </c>
      <c r="E50" s="4">
        <f t="shared" si="16"/>
        <v>43426.680999999997</v>
      </c>
      <c r="F50" s="20">
        <f t="shared" si="18"/>
        <v>23740</v>
      </c>
      <c r="G50" s="20">
        <f t="shared" si="18"/>
        <v>243.03</v>
      </c>
      <c r="H50" s="20">
        <f t="shared" si="18"/>
        <v>389</v>
      </c>
      <c r="I50" s="20">
        <f>I32+I38+I44</f>
        <v>2254.6510000000003</v>
      </c>
      <c r="J50" s="20">
        <f t="shared" si="18"/>
        <v>2100</v>
      </c>
      <c r="K50" s="20">
        <f t="shared" si="18"/>
        <v>2100</v>
      </c>
      <c r="L50" s="20">
        <f t="shared" si="18"/>
        <v>2100</v>
      </c>
      <c r="M50" s="20">
        <f t="shared" si="18"/>
        <v>2100</v>
      </c>
      <c r="N50" s="20">
        <f t="shared" si="18"/>
        <v>2100</v>
      </c>
      <c r="O50" s="20">
        <f t="shared" si="18"/>
        <v>2100</v>
      </c>
      <c r="P50" s="20">
        <f t="shared" si="18"/>
        <v>2100</v>
      </c>
      <c r="Q50" s="20">
        <f t="shared" si="18"/>
        <v>2100</v>
      </c>
      <c r="R50" s="27"/>
      <c r="S50" s="27"/>
      <c r="T50" s="28"/>
    </row>
    <row r="51" spans="1:20" s="13" customFormat="1" x14ac:dyDescent="0.25">
      <c r="A51" s="59" t="s">
        <v>22</v>
      </c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27"/>
      <c r="S51" s="27"/>
      <c r="T51" s="28"/>
    </row>
    <row r="52" spans="1:20" s="13" customFormat="1" outlineLevel="1" x14ac:dyDescent="0.25">
      <c r="A52" s="57" t="s">
        <v>11</v>
      </c>
      <c r="B52" s="60" t="s">
        <v>56</v>
      </c>
      <c r="C52" s="56" t="s">
        <v>23</v>
      </c>
      <c r="D52" s="3" t="s">
        <v>13</v>
      </c>
      <c r="E52" s="4">
        <f>SUM(F52:Q52)</f>
        <v>45555.422859999999</v>
      </c>
      <c r="F52" s="4">
        <f>SUM(F53:F57)</f>
        <v>16877.197059999999</v>
      </c>
      <c r="G52" s="4">
        <f t="shared" ref="G52:Q52" si="19">SUM(G53:G57)</f>
        <v>14339.1129</v>
      </c>
      <c r="H52" s="4">
        <f t="shared" si="19"/>
        <v>14339.1129</v>
      </c>
      <c r="I52" s="4">
        <f t="shared" ref="I52:P52" si="20">SUM(I53:I57)</f>
        <v>0</v>
      </c>
      <c r="J52" s="4">
        <f t="shared" si="20"/>
        <v>0</v>
      </c>
      <c r="K52" s="4">
        <f t="shared" si="20"/>
        <v>0</v>
      </c>
      <c r="L52" s="4">
        <f t="shared" si="20"/>
        <v>0</v>
      </c>
      <c r="M52" s="4">
        <f t="shared" si="20"/>
        <v>0</v>
      </c>
      <c r="N52" s="4">
        <f t="shared" si="20"/>
        <v>0</v>
      </c>
      <c r="O52" s="4">
        <f t="shared" si="20"/>
        <v>0</v>
      </c>
      <c r="P52" s="4">
        <f t="shared" si="20"/>
        <v>0</v>
      </c>
      <c r="Q52" s="4">
        <f t="shared" si="19"/>
        <v>0</v>
      </c>
      <c r="R52" s="27"/>
      <c r="S52" s="27"/>
      <c r="T52" s="28"/>
    </row>
    <row r="53" spans="1:20" outlineLevel="1" x14ac:dyDescent="0.25">
      <c r="A53" s="57"/>
      <c r="B53" s="60"/>
      <c r="C53" s="56"/>
      <c r="D53" s="31" t="s">
        <v>32</v>
      </c>
      <c r="E53" s="4">
        <f t="shared" ref="E53:E57" si="21">SUM(F53:Q53)</f>
        <v>0</v>
      </c>
      <c r="F53" s="12">
        <v>0</v>
      </c>
      <c r="G53" s="11">
        <v>0</v>
      </c>
      <c r="H53" s="11">
        <v>0</v>
      </c>
      <c r="I53" s="11">
        <v>0</v>
      </c>
      <c r="J53" s="11">
        <v>0</v>
      </c>
      <c r="K53" s="11">
        <v>0</v>
      </c>
      <c r="L53" s="11">
        <v>0</v>
      </c>
      <c r="M53" s="11">
        <v>0</v>
      </c>
      <c r="N53" s="11">
        <v>0</v>
      </c>
      <c r="O53" s="11">
        <v>0</v>
      </c>
      <c r="P53" s="11">
        <v>0</v>
      </c>
      <c r="Q53" s="11">
        <v>0</v>
      </c>
      <c r="R53" s="25"/>
      <c r="S53" s="25"/>
      <c r="T53" s="26"/>
    </row>
    <row r="54" spans="1:20" s="13" customFormat="1" ht="33" outlineLevel="1" x14ac:dyDescent="0.25">
      <c r="A54" s="57"/>
      <c r="B54" s="60"/>
      <c r="C54" s="56"/>
      <c r="D54" s="31" t="s">
        <v>14</v>
      </c>
      <c r="E54" s="5">
        <f t="shared" si="21"/>
        <v>12542.654990000001</v>
      </c>
      <c r="F54" s="5">
        <v>12542.654990000001</v>
      </c>
      <c r="G54" s="4">
        <v>0</v>
      </c>
      <c r="H54" s="4">
        <v>0</v>
      </c>
      <c r="I54" s="4">
        <v>0</v>
      </c>
      <c r="J54" s="4">
        <v>0</v>
      </c>
      <c r="K54" s="4">
        <v>0</v>
      </c>
      <c r="L54" s="4">
        <v>0</v>
      </c>
      <c r="M54" s="4">
        <v>0</v>
      </c>
      <c r="N54" s="4">
        <v>0</v>
      </c>
      <c r="O54" s="4">
        <v>0</v>
      </c>
      <c r="P54" s="4">
        <v>0</v>
      </c>
      <c r="Q54" s="4">
        <v>0</v>
      </c>
      <c r="R54" s="27"/>
      <c r="S54" s="27"/>
      <c r="T54" s="28"/>
    </row>
    <row r="55" spans="1:20" s="13" customFormat="1" outlineLevel="1" x14ac:dyDescent="0.25">
      <c r="A55" s="57"/>
      <c r="B55" s="60"/>
      <c r="C55" s="56"/>
      <c r="D55" s="31" t="s">
        <v>15</v>
      </c>
      <c r="E55" s="5">
        <f t="shared" si="21"/>
        <v>4334.5420699999995</v>
      </c>
      <c r="F55" s="5">
        <f>1550.21578+2784.32629</f>
        <v>4334.5420699999995</v>
      </c>
      <c r="G55" s="5"/>
      <c r="H55" s="4">
        <v>0</v>
      </c>
      <c r="I55" s="4">
        <v>0</v>
      </c>
      <c r="J55" s="4">
        <v>0</v>
      </c>
      <c r="K55" s="4">
        <v>0</v>
      </c>
      <c r="L55" s="4">
        <v>0</v>
      </c>
      <c r="M55" s="4">
        <v>0</v>
      </c>
      <c r="N55" s="4">
        <v>0</v>
      </c>
      <c r="O55" s="4">
        <v>0</v>
      </c>
      <c r="P55" s="4">
        <v>0</v>
      </c>
      <c r="Q55" s="4">
        <v>0</v>
      </c>
      <c r="R55" s="27"/>
      <c r="S55" s="27"/>
      <c r="T55" s="28"/>
    </row>
    <row r="56" spans="1:20" s="13" customFormat="1" ht="33" outlineLevel="1" x14ac:dyDescent="0.25">
      <c r="A56" s="57"/>
      <c r="B56" s="60"/>
      <c r="C56" s="56"/>
      <c r="D56" s="31" t="s">
        <v>16</v>
      </c>
      <c r="E56" s="5">
        <f t="shared" si="21"/>
        <v>0</v>
      </c>
      <c r="F56" s="5">
        <f>88.87919-88.87919</f>
        <v>0</v>
      </c>
      <c r="G56" s="5"/>
      <c r="H56" s="5">
        <v>0</v>
      </c>
      <c r="I56" s="5">
        <v>0</v>
      </c>
      <c r="J56" s="5">
        <v>0</v>
      </c>
      <c r="K56" s="5">
        <v>0</v>
      </c>
      <c r="L56" s="5">
        <v>0</v>
      </c>
      <c r="M56" s="5">
        <v>0</v>
      </c>
      <c r="N56" s="5">
        <v>0</v>
      </c>
      <c r="O56" s="5">
        <v>0</v>
      </c>
      <c r="P56" s="5">
        <v>0</v>
      </c>
      <c r="Q56" s="5">
        <v>0</v>
      </c>
      <c r="R56" s="27"/>
      <c r="S56" s="27"/>
      <c r="T56" s="28"/>
    </row>
    <row r="57" spans="1:20" s="13" customFormat="1" outlineLevel="1" x14ac:dyDescent="0.25">
      <c r="A57" s="57"/>
      <c r="B57" s="60"/>
      <c r="C57" s="56"/>
      <c r="D57" s="31" t="s">
        <v>17</v>
      </c>
      <c r="E57" s="5">
        <f>SUM(F57:Q57)</f>
        <v>28678.2258</v>
      </c>
      <c r="F57" s="5">
        <v>0</v>
      </c>
      <c r="G57" s="5">
        <v>14339.1129</v>
      </c>
      <c r="H57" s="5">
        <v>14339.1129</v>
      </c>
      <c r="I57" s="5">
        <v>0</v>
      </c>
      <c r="J57" s="5">
        <v>0</v>
      </c>
      <c r="K57" s="5">
        <v>0</v>
      </c>
      <c r="L57" s="5">
        <v>0</v>
      </c>
      <c r="M57" s="5">
        <v>0</v>
      </c>
      <c r="N57" s="5">
        <v>0</v>
      </c>
      <c r="O57" s="5">
        <v>0</v>
      </c>
      <c r="P57" s="5">
        <v>0</v>
      </c>
      <c r="Q57" s="5">
        <v>0</v>
      </c>
      <c r="R57" s="27"/>
      <c r="S57" s="27"/>
      <c r="T57" s="28"/>
    </row>
    <row r="58" spans="1:20" s="13" customFormat="1" outlineLevel="1" x14ac:dyDescent="0.25">
      <c r="A58" s="57" t="s">
        <v>20</v>
      </c>
      <c r="B58" s="60" t="s">
        <v>55</v>
      </c>
      <c r="C58" s="56" t="s">
        <v>23</v>
      </c>
      <c r="D58" s="3" t="s">
        <v>13</v>
      </c>
      <c r="E58" s="4">
        <f>SUM(F58:Q58)</f>
        <v>93200</v>
      </c>
      <c r="F58" s="4">
        <f>SUM(F59:F63)</f>
        <v>5400</v>
      </c>
      <c r="G58" s="4">
        <f t="shared" ref="G58:Q58" si="22">SUM(G59:G63)</f>
        <v>7900</v>
      </c>
      <c r="H58" s="4">
        <f t="shared" si="22"/>
        <v>7900</v>
      </c>
      <c r="I58" s="4">
        <f t="shared" si="22"/>
        <v>8000</v>
      </c>
      <c r="J58" s="4">
        <f t="shared" si="22"/>
        <v>8000</v>
      </c>
      <c r="K58" s="4">
        <f t="shared" si="22"/>
        <v>8000</v>
      </c>
      <c r="L58" s="4">
        <f t="shared" si="22"/>
        <v>8000</v>
      </c>
      <c r="M58" s="4">
        <f t="shared" si="22"/>
        <v>8000</v>
      </c>
      <c r="N58" s="4">
        <f t="shared" si="22"/>
        <v>8000</v>
      </c>
      <c r="O58" s="4">
        <f t="shared" si="22"/>
        <v>8000</v>
      </c>
      <c r="P58" s="4">
        <f t="shared" si="22"/>
        <v>8000</v>
      </c>
      <c r="Q58" s="4">
        <f t="shared" si="22"/>
        <v>8000</v>
      </c>
      <c r="R58" s="27"/>
      <c r="S58" s="27"/>
      <c r="T58" s="28"/>
    </row>
    <row r="59" spans="1:20" outlineLevel="1" x14ac:dyDescent="0.25">
      <c r="A59" s="57"/>
      <c r="B59" s="60"/>
      <c r="C59" s="56"/>
      <c r="D59" s="31" t="s">
        <v>32</v>
      </c>
      <c r="E59" s="4">
        <f t="shared" ref="E59:E63" si="23">SUM(F59:Q59)</f>
        <v>0</v>
      </c>
      <c r="F59" s="21">
        <v>0</v>
      </c>
      <c r="G59" s="21">
        <v>0</v>
      </c>
      <c r="H59" s="21">
        <v>0</v>
      </c>
      <c r="I59" s="11">
        <v>0</v>
      </c>
      <c r="J59" s="11">
        <v>0</v>
      </c>
      <c r="K59" s="11">
        <v>0</v>
      </c>
      <c r="L59" s="11">
        <v>0</v>
      </c>
      <c r="M59" s="11">
        <v>0</v>
      </c>
      <c r="N59" s="11">
        <v>0</v>
      </c>
      <c r="O59" s="11">
        <v>0</v>
      </c>
      <c r="P59" s="11">
        <v>0</v>
      </c>
      <c r="Q59" s="11">
        <v>0</v>
      </c>
      <c r="R59" s="25"/>
      <c r="S59" s="25"/>
      <c r="T59" s="26"/>
    </row>
    <row r="60" spans="1:20" s="13" customFormat="1" ht="33" outlineLevel="1" x14ac:dyDescent="0.25">
      <c r="A60" s="57"/>
      <c r="B60" s="60"/>
      <c r="C60" s="56"/>
      <c r="D60" s="31" t="s">
        <v>14</v>
      </c>
      <c r="E60" s="4">
        <f t="shared" si="23"/>
        <v>0</v>
      </c>
      <c r="F60" s="21">
        <v>0</v>
      </c>
      <c r="G60" s="21">
        <v>0</v>
      </c>
      <c r="H60" s="21">
        <v>0</v>
      </c>
      <c r="I60" s="4">
        <v>0</v>
      </c>
      <c r="J60" s="4">
        <v>0</v>
      </c>
      <c r="K60" s="4">
        <v>0</v>
      </c>
      <c r="L60" s="4">
        <v>0</v>
      </c>
      <c r="M60" s="4">
        <v>0</v>
      </c>
      <c r="N60" s="4">
        <v>0</v>
      </c>
      <c r="O60" s="4">
        <v>0</v>
      </c>
      <c r="P60" s="4">
        <v>0</v>
      </c>
      <c r="Q60" s="4">
        <v>0</v>
      </c>
      <c r="R60" s="27"/>
      <c r="S60" s="27"/>
      <c r="T60" s="28"/>
    </row>
    <row r="61" spans="1:20" s="13" customFormat="1" outlineLevel="1" x14ac:dyDescent="0.25">
      <c r="A61" s="57"/>
      <c r="B61" s="60"/>
      <c r="C61" s="56"/>
      <c r="D61" s="31" t="s">
        <v>15</v>
      </c>
      <c r="E61" s="5">
        <f t="shared" si="23"/>
        <v>0</v>
      </c>
      <c r="F61" s="21"/>
      <c r="G61" s="21"/>
      <c r="H61" s="21">
        <v>0</v>
      </c>
      <c r="I61" s="4">
        <v>0</v>
      </c>
      <c r="J61" s="4">
        <v>0</v>
      </c>
      <c r="K61" s="4">
        <v>0</v>
      </c>
      <c r="L61" s="4">
        <v>0</v>
      </c>
      <c r="M61" s="4">
        <v>0</v>
      </c>
      <c r="N61" s="4">
        <v>0</v>
      </c>
      <c r="O61" s="4">
        <v>0</v>
      </c>
      <c r="P61" s="4">
        <v>0</v>
      </c>
      <c r="Q61" s="4">
        <v>0</v>
      </c>
      <c r="R61" s="27"/>
      <c r="S61" s="27"/>
      <c r="T61" s="28"/>
    </row>
    <row r="62" spans="1:20" s="13" customFormat="1" ht="33" outlineLevel="1" x14ac:dyDescent="0.25">
      <c r="A62" s="57"/>
      <c r="B62" s="60"/>
      <c r="C62" s="56"/>
      <c r="D62" s="31" t="s">
        <v>16</v>
      </c>
      <c r="E62" s="5">
        <f t="shared" si="23"/>
        <v>930</v>
      </c>
      <c r="F62" s="21">
        <f>0+930</f>
        <v>930</v>
      </c>
      <c r="G62" s="21">
        <v>0</v>
      </c>
      <c r="H62" s="21">
        <v>0</v>
      </c>
      <c r="I62" s="5">
        <v>0</v>
      </c>
      <c r="J62" s="5">
        <v>0</v>
      </c>
      <c r="K62" s="5">
        <v>0</v>
      </c>
      <c r="L62" s="5">
        <v>0</v>
      </c>
      <c r="M62" s="5">
        <v>0</v>
      </c>
      <c r="N62" s="5">
        <v>0</v>
      </c>
      <c r="O62" s="5">
        <v>0</v>
      </c>
      <c r="P62" s="5">
        <v>0</v>
      </c>
      <c r="Q62" s="5">
        <v>0</v>
      </c>
      <c r="R62" s="27"/>
      <c r="S62" s="27"/>
      <c r="T62" s="28"/>
    </row>
    <row r="63" spans="1:20" s="13" customFormat="1" outlineLevel="1" x14ac:dyDescent="0.25">
      <c r="A63" s="57"/>
      <c r="B63" s="60"/>
      <c r="C63" s="56"/>
      <c r="D63" s="31" t="s">
        <v>17</v>
      </c>
      <c r="E63" s="5">
        <f t="shared" si="23"/>
        <v>92270</v>
      </c>
      <c r="F63" s="5">
        <f>5400-930</f>
        <v>4470</v>
      </c>
      <c r="G63" s="5">
        <v>7900</v>
      </c>
      <c r="H63" s="5">
        <v>7900</v>
      </c>
      <c r="I63" s="5">
        <v>8000</v>
      </c>
      <c r="J63" s="5">
        <v>8000</v>
      </c>
      <c r="K63" s="5">
        <v>8000</v>
      </c>
      <c r="L63" s="5">
        <v>8000</v>
      </c>
      <c r="M63" s="5">
        <v>8000</v>
      </c>
      <c r="N63" s="5">
        <v>8000</v>
      </c>
      <c r="O63" s="5">
        <v>8000</v>
      </c>
      <c r="P63" s="5">
        <v>8000</v>
      </c>
      <c r="Q63" s="5">
        <v>8000</v>
      </c>
      <c r="R63" s="27"/>
      <c r="S63" s="27"/>
      <c r="T63" s="28"/>
    </row>
    <row r="64" spans="1:20" s="13" customFormat="1" ht="16.5" customHeight="1" outlineLevel="1" x14ac:dyDescent="0.25">
      <c r="A64" s="57" t="s">
        <v>24</v>
      </c>
      <c r="B64" s="56" t="s">
        <v>54</v>
      </c>
      <c r="C64" s="56" t="s">
        <v>34</v>
      </c>
      <c r="D64" s="3" t="s">
        <v>13</v>
      </c>
      <c r="E64" s="4">
        <f>SUM(F64:Q64)</f>
        <v>58149.188920000001</v>
      </c>
      <c r="F64" s="4">
        <f>SUM(F65:F69)</f>
        <v>6149.1889199999996</v>
      </c>
      <c r="G64" s="4">
        <f t="shared" ref="G64:Q64" si="24">SUM(G65:G69)</f>
        <v>7500</v>
      </c>
      <c r="H64" s="4">
        <f t="shared" si="24"/>
        <v>4450</v>
      </c>
      <c r="I64" s="4">
        <f t="shared" si="24"/>
        <v>4450</v>
      </c>
      <c r="J64" s="4">
        <f t="shared" si="24"/>
        <v>4450</v>
      </c>
      <c r="K64" s="4">
        <f t="shared" si="24"/>
        <v>4450</v>
      </c>
      <c r="L64" s="4">
        <f t="shared" si="24"/>
        <v>4450</v>
      </c>
      <c r="M64" s="4">
        <f t="shared" si="24"/>
        <v>4450</v>
      </c>
      <c r="N64" s="4">
        <f t="shared" si="24"/>
        <v>4450</v>
      </c>
      <c r="O64" s="4">
        <f t="shared" si="24"/>
        <v>4450</v>
      </c>
      <c r="P64" s="4">
        <f t="shared" si="24"/>
        <v>4450</v>
      </c>
      <c r="Q64" s="4">
        <f t="shared" si="24"/>
        <v>4450</v>
      </c>
      <c r="R64" s="27"/>
      <c r="S64" s="27"/>
      <c r="T64" s="28"/>
    </row>
    <row r="65" spans="1:20" ht="17.25" customHeight="1" outlineLevel="1" x14ac:dyDescent="0.25">
      <c r="A65" s="57"/>
      <c r="B65" s="56"/>
      <c r="C65" s="56"/>
      <c r="D65" s="31" t="s">
        <v>32</v>
      </c>
      <c r="E65" s="5">
        <f t="shared" ref="E65:E93" si="25">SUM(F65:Q65)</f>
        <v>0</v>
      </c>
      <c r="F65" s="11">
        <v>0</v>
      </c>
      <c r="G65" s="11">
        <v>0</v>
      </c>
      <c r="H65" s="11">
        <v>0</v>
      </c>
      <c r="I65" s="11">
        <v>0</v>
      </c>
      <c r="J65" s="11">
        <v>0</v>
      </c>
      <c r="K65" s="11">
        <v>0</v>
      </c>
      <c r="L65" s="11">
        <v>0</v>
      </c>
      <c r="M65" s="11">
        <v>0</v>
      </c>
      <c r="N65" s="11">
        <v>0</v>
      </c>
      <c r="O65" s="11">
        <v>0</v>
      </c>
      <c r="P65" s="11">
        <v>0</v>
      </c>
      <c r="Q65" s="11">
        <v>0</v>
      </c>
      <c r="R65" s="25"/>
      <c r="S65" s="25"/>
      <c r="T65" s="26"/>
    </row>
    <row r="66" spans="1:20" s="13" customFormat="1" ht="33" outlineLevel="1" x14ac:dyDescent="0.25">
      <c r="A66" s="57"/>
      <c r="B66" s="56"/>
      <c r="C66" s="56"/>
      <c r="D66" s="31" t="s">
        <v>14</v>
      </c>
      <c r="E66" s="5">
        <f t="shared" si="25"/>
        <v>0</v>
      </c>
      <c r="F66" s="11">
        <v>0</v>
      </c>
      <c r="G66" s="11">
        <v>0</v>
      </c>
      <c r="H66" s="11">
        <v>0</v>
      </c>
      <c r="I66" s="4">
        <v>0</v>
      </c>
      <c r="J66" s="4">
        <v>0</v>
      </c>
      <c r="K66" s="4">
        <v>0</v>
      </c>
      <c r="L66" s="4">
        <v>0</v>
      </c>
      <c r="M66" s="4">
        <v>0</v>
      </c>
      <c r="N66" s="4">
        <v>0</v>
      </c>
      <c r="O66" s="4">
        <v>0</v>
      </c>
      <c r="P66" s="4">
        <v>0</v>
      </c>
      <c r="Q66" s="4">
        <v>0</v>
      </c>
      <c r="R66" s="27"/>
      <c r="S66" s="27"/>
      <c r="T66" s="28"/>
    </row>
    <row r="67" spans="1:20" s="13" customFormat="1" outlineLevel="1" x14ac:dyDescent="0.25">
      <c r="A67" s="57"/>
      <c r="B67" s="56"/>
      <c r="C67" s="56"/>
      <c r="D67" s="31" t="s">
        <v>15</v>
      </c>
      <c r="E67" s="5">
        <f t="shared" si="25"/>
        <v>0</v>
      </c>
      <c r="F67" s="11">
        <v>0</v>
      </c>
      <c r="G67" s="11">
        <v>0</v>
      </c>
      <c r="H67" s="11">
        <v>0</v>
      </c>
      <c r="I67" s="4">
        <v>0</v>
      </c>
      <c r="J67" s="4">
        <v>0</v>
      </c>
      <c r="K67" s="4">
        <v>0</v>
      </c>
      <c r="L67" s="4">
        <v>0</v>
      </c>
      <c r="M67" s="4">
        <v>0</v>
      </c>
      <c r="N67" s="4">
        <v>0</v>
      </c>
      <c r="O67" s="4">
        <v>0</v>
      </c>
      <c r="P67" s="4">
        <v>0</v>
      </c>
      <c r="Q67" s="4">
        <v>0</v>
      </c>
      <c r="R67" s="27"/>
      <c r="S67" s="27"/>
      <c r="T67" s="28"/>
    </row>
    <row r="68" spans="1:20" s="13" customFormat="1" ht="33" outlineLevel="1" x14ac:dyDescent="0.25">
      <c r="A68" s="57"/>
      <c r="B68" s="56"/>
      <c r="C68" s="56"/>
      <c r="D68" s="31" t="s">
        <v>16</v>
      </c>
      <c r="E68" s="5">
        <f t="shared" si="25"/>
        <v>15049.188920000001</v>
      </c>
      <c r="F68" s="5">
        <f>6021.26592+200-33.687+120-170+11.61</f>
        <v>6149.1889199999996</v>
      </c>
      <c r="G68" s="5">
        <v>4450</v>
      </c>
      <c r="H68" s="5">
        <v>4450</v>
      </c>
      <c r="I68" s="5">
        <v>0</v>
      </c>
      <c r="J68" s="5">
        <v>0</v>
      </c>
      <c r="K68" s="5">
        <v>0</v>
      </c>
      <c r="L68" s="5">
        <v>0</v>
      </c>
      <c r="M68" s="5">
        <v>0</v>
      </c>
      <c r="N68" s="5">
        <v>0</v>
      </c>
      <c r="O68" s="5">
        <v>0</v>
      </c>
      <c r="P68" s="5">
        <v>0</v>
      </c>
      <c r="Q68" s="5">
        <v>0</v>
      </c>
      <c r="R68" s="27"/>
      <c r="S68" s="27"/>
      <c r="T68" s="28"/>
    </row>
    <row r="69" spans="1:20" s="13" customFormat="1" outlineLevel="1" x14ac:dyDescent="0.25">
      <c r="A69" s="57"/>
      <c r="B69" s="56"/>
      <c r="C69" s="56"/>
      <c r="D69" s="31" t="s">
        <v>17</v>
      </c>
      <c r="E69" s="5">
        <f t="shared" si="25"/>
        <v>43100</v>
      </c>
      <c r="F69" s="4">
        <v>0</v>
      </c>
      <c r="G69" s="5">
        <v>3050</v>
      </c>
      <c r="H69" s="4">
        <v>0</v>
      </c>
      <c r="I69" s="5">
        <v>4450</v>
      </c>
      <c r="J69" s="5">
        <v>4450</v>
      </c>
      <c r="K69" s="5">
        <v>4450</v>
      </c>
      <c r="L69" s="5">
        <v>4450</v>
      </c>
      <c r="M69" s="5">
        <v>4450</v>
      </c>
      <c r="N69" s="5">
        <v>4450</v>
      </c>
      <c r="O69" s="5">
        <v>4450</v>
      </c>
      <c r="P69" s="5">
        <v>4450</v>
      </c>
      <c r="Q69" s="5">
        <v>4450</v>
      </c>
      <c r="R69" s="27"/>
      <c r="S69" s="27"/>
      <c r="T69" s="28"/>
    </row>
    <row r="70" spans="1:20" s="13" customFormat="1" outlineLevel="1" x14ac:dyDescent="0.25">
      <c r="A70" s="57"/>
      <c r="B70" s="56"/>
      <c r="C70" s="58" t="s">
        <v>23</v>
      </c>
      <c r="D70" s="3" t="s">
        <v>13</v>
      </c>
      <c r="E70" s="4">
        <f t="shared" si="25"/>
        <v>0</v>
      </c>
      <c r="F70" s="4">
        <f>SUM(F71:F75)</f>
        <v>0</v>
      </c>
      <c r="G70" s="4">
        <f t="shared" ref="G70:Q70" si="26">SUM(G71:G75)</f>
        <v>0</v>
      </c>
      <c r="H70" s="4">
        <f t="shared" si="26"/>
        <v>0</v>
      </c>
      <c r="I70" s="4">
        <f t="shared" si="26"/>
        <v>0</v>
      </c>
      <c r="J70" s="4">
        <f t="shared" si="26"/>
        <v>0</v>
      </c>
      <c r="K70" s="4">
        <f t="shared" si="26"/>
        <v>0</v>
      </c>
      <c r="L70" s="4">
        <f t="shared" si="26"/>
        <v>0</v>
      </c>
      <c r="M70" s="4">
        <f t="shared" si="26"/>
        <v>0</v>
      </c>
      <c r="N70" s="4">
        <f t="shared" si="26"/>
        <v>0</v>
      </c>
      <c r="O70" s="4">
        <f t="shared" si="26"/>
        <v>0</v>
      </c>
      <c r="P70" s="4">
        <f t="shared" si="26"/>
        <v>0</v>
      </c>
      <c r="Q70" s="4">
        <f t="shared" si="26"/>
        <v>0</v>
      </c>
      <c r="R70" s="27"/>
      <c r="S70" s="27"/>
      <c r="T70" s="28"/>
    </row>
    <row r="71" spans="1:20" outlineLevel="1" x14ac:dyDescent="0.25">
      <c r="A71" s="57"/>
      <c r="B71" s="56"/>
      <c r="C71" s="58"/>
      <c r="D71" s="31" t="s">
        <v>32</v>
      </c>
      <c r="E71" s="5">
        <f t="shared" si="25"/>
        <v>0</v>
      </c>
      <c r="F71" s="11">
        <v>0</v>
      </c>
      <c r="G71" s="11">
        <v>0</v>
      </c>
      <c r="H71" s="11">
        <v>0</v>
      </c>
      <c r="I71" s="11">
        <v>0</v>
      </c>
      <c r="J71" s="11">
        <v>0</v>
      </c>
      <c r="K71" s="11">
        <v>0</v>
      </c>
      <c r="L71" s="11">
        <v>0</v>
      </c>
      <c r="M71" s="11">
        <v>0</v>
      </c>
      <c r="N71" s="11">
        <v>0</v>
      </c>
      <c r="O71" s="11">
        <v>0</v>
      </c>
      <c r="P71" s="11">
        <v>0</v>
      </c>
      <c r="Q71" s="11">
        <v>0</v>
      </c>
      <c r="R71" s="25"/>
      <c r="S71" s="25"/>
      <c r="T71" s="26"/>
    </row>
    <row r="72" spans="1:20" s="13" customFormat="1" ht="33" outlineLevel="1" x14ac:dyDescent="0.25">
      <c r="A72" s="57"/>
      <c r="B72" s="56"/>
      <c r="C72" s="58"/>
      <c r="D72" s="31" t="s">
        <v>14</v>
      </c>
      <c r="E72" s="5">
        <f t="shared" si="25"/>
        <v>0</v>
      </c>
      <c r="F72" s="11">
        <v>0</v>
      </c>
      <c r="G72" s="11">
        <v>0</v>
      </c>
      <c r="H72" s="11">
        <v>0</v>
      </c>
      <c r="I72" s="4">
        <v>0</v>
      </c>
      <c r="J72" s="4">
        <v>0</v>
      </c>
      <c r="K72" s="4">
        <v>0</v>
      </c>
      <c r="L72" s="4">
        <v>0</v>
      </c>
      <c r="M72" s="4">
        <v>0</v>
      </c>
      <c r="N72" s="4">
        <v>0</v>
      </c>
      <c r="O72" s="4">
        <v>0</v>
      </c>
      <c r="P72" s="4">
        <v>0</v>
      </c>
      <c r="Q72" s="4">
        <v>0</v>
      </c>
      <c r="R72" s="27"/>
      <c r="S72" s="27"/>
      <c r="T72" s="28"/>
    </row>
    <row r="73" spans="1:20" s="13" customFormat="1" outlineLevel="1" x14ac:dyDescent="0.25">
      <c r="A73" s="57"/>
      <c r="B73" s="56"/>
      <c r="C73" s="58"/>
      <c r="D73" s="31" t="s">
        <v>15</v>
      </c>
      <c r="E73" s="5">
        <f t="shared" si="25"/>
        <v>0</v>
      </c>
      <c r="F73" s="11">
        <v>0</v>
      </c>
      <c r="G73" s="11">
        <v>0</v>
      </c>
      <c r="H73" s="11">
        <v>0</v>
      </c>
      <c r="I73" s="4">
        <v>0</v>
      </c>
      <c r="J73" s="4">
        <v>0</v>
      </c>
      <c r="K73" s="4">
        <v>0</v>
      </c>
      <c r="L73" s="4">
        <v>0</v>
      </c>
      <c r="M73" s="4">
        <v>0</v>
      </c>
      <c r="N73" s="4">
        <v>0</v>
      </c>
      <c r="O73" s="4">
        <v>0</v>
      </c>
      <c r="P73" s="4">
        <v>0</v>
      </c>
      <c r="Q73" s="4">
        <v>0</v>
      </c>
      <c r="R73" s="27"/>
      <c r="S73" s="27"/>
      <c r="T73" s="28"/>
    </row>
    <row r="74" spans="1:20" s="13" customFormat="1" ht="33" outlineLevel="1" x14ac:dyDescent="0.25">
      <c r="A74" s="57"/>
      <c r="B74" s="56"/>
      <c r="C74" s="58"/>
      <c r="D74" s="31" t="s">
        <v>16</v>
      </c>
      <c r="E74" s="5">
        <f t="shared" si="25"/>
        <v>0</v>
      </c>
      <c r="F74" s="5">
        <v>0</v>
      </c>
      <c r="G74" s="5">
        <v>0</v>
      </c>
      <c r="H74" s="5">
        <v>0</v>
      </c>
      <c r="I74" s="5">
        <v>0</v>
      </c>
      <c r="J74" s="5">
        <v>0</v>
      </c>
      <c r="K74" s="5">
        <v>0</v>
      </c>
      <c r="L74" s="5">
        <v>0</v>
      </c>
      <c r="M74" s="5">
        <v>0</v>
      </c>
      <c r="N74" s="5">
        <v>0</v>
      </c>
      <c r="O74" s="5">
        <v>0</v>
      </c>
      <c r="P74" s="5">
        <v>0</v>
      </c>
      <c r="Q74" s="5">
        <v>0</v>
      </c>
      <c r="R74" s="24"/>
      <c r="S74" s="24"/>
    </row>
    <row r="75" spans="1:20" s="13" customFormat="1" outlineLevel="1" x14ac:dyDescent="0.25">
      <c r="A75" s="57"/>
      <c r="B75" s="56"/>
      <c r="C75" s="58"/>
      <c r="D75" s="31" t="s">
        <v>17</v>
      </c>
      <c r="E75" s="5">
        <f t="shared" si="25"/>
        <v>0</v>
      </c>
      <c r="F75" s="11">
        <v>0</v>
      </c>
      <c r="G75" s="11">
        <v>0</v>
      </c>
      <c r="H75" s="11">
        <v>0</v>
      </c>
      <c r="I75" s="5">
        <v>0</v>
      </c>
      <c r="J75" s="5">
        <v>0</v>
      </c>
      <c r="K75" s="5">
        <v>0</v>
      </c>
      <c r="L75" s="5">
        <v>0</v>
      </c>
      <c r="M75" s="5">
        <v>0</v>
      </c>
      <c r="N75" s="5">
        <v>0</v>
      </c>
      <c r="O75" s="5">
        <v>0</v>
      </c>
      <c r="P75" s="5">
        <v>0</v>
      </c>
      <c r="Q75" s="5">
        <v>0</v>
      </c>
      <c r="R75" s="24"/>
      <c r="S75" s="24"/>
    </row>
    <row r="76" spans="1:20" s="13" customFormat="1" outlineLevel="1" x14ac:dyDescent="0.25">
      <c r="A76" s="57" t="s">
        <v>25</v>
      </c>
      <c r="B76" s="60" t="s">
        <v>52</v>
      </c>
      <c r="C76" s="56" t="s">
        <v>34</v>
      </c>
      <c r="D76" s="3" t="s">
        <v>13</v>
      </c>
      <c r="E76" s="4">
        <f t="shared" si="25"/>
        <v>175224.12424</v>
      </c>
      <c r="F76" s="4">
        <f>SUM(F77:F81)</f>
        <v>41657.879000000001</v>
      </c>
      <c r="G76" s="4">
        <f t="shared" ref="G76:Q76" si="27">SUM(G77:G81)</f>
        <v>12783.12262</v>
      </c>
      <c r="H76" s="4">
        <f t="shared" si="27"/>
        <v>12783.12262</v>
      </c>
      <c r="I76" s="4">
        <f t="shared" si="27"/>
        <v>12000</v>
      </c>
      <c r="J76" s="4">
        <f t="shared" si="27"/>
        <v>12000</v>
      </c>
      <c r="K76" s="4">
        <f t="shared" si="27"/>
        <v>12000</v>
      </c>
      <c r="L76" s="4">
        <f t="shared" si="27"/>
        <v>12000</v>
      </c>
      <c r="M76" s="4">
        <f t="shared" si="27"/>
        <v>12000</v>
      </c>
      <c r="N76" s="4">
        <f t="shared" si="27"/>
        <v>12000</v>
      </c>
      <c r="O76" s="4">
        <f t="shared" si="27"/>
        <v>12000</v>
      </c>
      <c r="P76" s="4">
        <f t="shared" si="27"/>
        <v>12000</v>
      </c>
      <c r="Q76" s="4">
        <f t="shared" si="27"/>
        <v>12000</v>
      </c>
      <c r="R76" s="24"/>
      <c r="S76" s="24"/>
    </row>
    <row r="77" spans="1:20" outlineLevel="1" x14ac:dyDescent="0.25">
      <c r="A77" s="57"/>
      <c r="B77" s="60"/>
      <c r="C77" s="56"/>
      <c r="D77" s="31" t="s">
        <v>32</v>
      </c>
      <c r="E77" s="5">
        <f t="shared" si="25"/>
        <v>0</v>
      </c>
      <c r="F77" s="5">
        <v>0</v>
      </c>
      <c r="G77" s="5">
        <v>0</v>
      </c>
      <c r="H77" s="5">
        <v>0</v>
      </c>
      <c r="I77" s="11">
        <v>0</v>
      </c>
      <c r="J77" s="11">
        <v>0</v>
      </c>
      <c r="K77" s="11">
        <v>0</v>
      </c>
      <c r="L77" s="11">
        <v>0</v>
      </c>
      <c r="M77" s="11">
        <v>0</v>
      </c>
      <c r="N77" s="11">
        <v>0</v>
      </c>
      <c r="O77" s="11">
        <v>0</v>
      </c>
      <c r="P77" s="11">
        <v>0</v>
      </c>
      <c r="Q77" s="11">
        <v>0</v>
      </c>
    </row>
    <row r="78" spans="1:20" s="13" customFormat="1" ht="33" outlineLevel="1" x14ac:dyDescent="0.25">
      <c r="A78" s="57"/>
      <c r="B78" s="60"/>
      <c r="C78" s="56"/>
      <c r="D78" s="31" t="s">
        <v>14</v>
      </c>
      <c r="E78" s="5">
        <f t="shared" si="25"/>
        <v>0</v>
      </c>
      <c r="F78" s="5">
        <v>0</v>
      </c>
      <c r="G78" s="5">
        <v>0</v>
      </c>
      <c r="H78" s="5">
        <v>0</v>
      </c>
      <c r="I78" s="4">
        <v>0</v>
      </c>
      <c r="J78" s="4">
        <v>0</v>
      </c>
      <c r="K78" s="4">
        <v>0</v>
      </c>
      <c r="L78" s="4">
        <v>0</v>
      </c>
      <c r="M78" s="4">
        <v>0</v>
      </c>
      <c r="N78" s="4">
        <v>0</v>
      </c>
      <c r="O78" s="4">
        <v>0</v>
      </c>
      <c r="P78" s="4">
        <v>0</v>
      </c>
      <c r="Q78" s="4">
        <v>0</v>
      </c>
      <c r="R78" s="24"/>
      <c r="S78" s="24"/>
    </row>
    <row r="79" spans="1:20" s="13" customFormat="1" outlineLevel="1" x14ac:dyDescent="0.25">
      <c r="A79" s="57"/>
      <c r="B79" s="60"/>
      <c r="C79" s="56"/>
      <c r="D79" s="31" t="s">
        <v>15</v>
      </c>
      <c r="E79" s="5">
        <f t="shared" si="25"/>
        <v>25029.375</v>
      </c>
      <c r="F79" s="5">
        <v>25029.375</v>
      </c>
      <c r="G79" s="5"/>
      <c r="H79" s="5">
        <v>0</v>
      </c>
      <c r="I79" s="4">
        <v>0</v>
      </c>
      <c r="J79" s="4">
        <v>0</v>
      </c>
      <c r="K79" s="4">
        <v>0</v>
      </c>
      <c r="L79" s="4">
        <v>0</v>
      </c>
      <c r="M79" s="4">
        <v>0</v>
      </c>
      <c r="N79" s="4">
        <v>0</v>
      </c>
      <c r="O79" s="4">
        <v>0</v>
      </c>
      <c r="P79" s="4">
        <v>0</v>
      </c>
      <c r="Q79" s="4">
        <v>0</v>
      </c>
      <c r="R79" s="24"/>
      <c r="S79" s="24"/>
    </row>
    <row r="80" spans="1:20" s="13" customFormat="1" ht="33" outlineLevel="1" x14ac:dyDescent="0.25">
      <c r="A80" s="57"/>
      <c r="B80" s="60"/>
      <c r="C80" s="56"/>
      <c r="D80" s="31" t="s">
        <v>16</v>
      </c>
      <c r="E80" s="5">
        <f t="shared" si="25"/>
        <v>0</v>
      </c>
      <c r="F80" s="5">
        <f>333-333</f>
        <v>0</v>
      </c>
      <c r="G80" s="5"/>
      <c r="H80" s="5">
        <v>0</v>
      </c>
      <c r="I80" s="5">
        <v>0</v>
      </c>
      <c r="J80" s="5">
        <v>0</v>
      </c>
      <c r="K80" s="5">
        <v>0</v>
      </c>
      <c r="L80" s="5">
        <v>0</v>
      </c>
      <c r="M80" s="5">
        <v>0</v>
      </c>
      <c r="N80" s="5">
        <v>0</v>
      </c>
      <c r="O80" s="5">
        <v>0</v>
      </c>
      <c r="P80" s="5">
        <v>0</v>
      </c>
      <c r="Q80" s="5">
        <v>0</v>
      </c>
      <c r="R80" s="24"/>
      <c r="S80" s="24"/>
    </row>
    <row r="81" spans="1:20" s="13" customFormat="1" outlineLevel="1" x14ac:dyDescent="0.25">
      <c r="A81" s="57"/>
      <c r="B81" s="60"/>
      <c r="C81" s="56"/>
      <c r="D81" s="31" t="s">
        <v>17</v>
      </c>
      <c r="E81" s="5">
        <f t="shared" si="25"/>
        <v>150194.74924</v>
      </c>
      <c r="F81" s="5">
        <v>16628.504000000001</v>
      </c>
      <c r="G81" s="5">
        <v>12783.12262</v>
      </c>
      <c r="H81" s="5">
        <v>12783.12262</v>
      </c>
      <c r="I81" s="5">
        <v>12000</v>
      </c>
      <c r="J81" s="5">
        <v>12000</v>
      </c>
      <c r="K81" s="5">
        <v>12000</v>
      </c>
      <c r="L81" s="5">
        <v>12000</v>
      </c>
      <c r="M81" s="5">
        <v>12000</v>
      </c>
      <c r="N81" s="5">
        <v>12000</v>
      </c>
      <c r="O81" s="5">
        <v>12000</v>
      </c>
      <c r="P81" s="5">
        <v>12000</v>
      </c>
      <c r="Q81" s="5">
        <v>12000</v>
      </c>
      <c r="R81" s="24"/>
      <c r="S81" s="24"/>
    </row>
    <row r="82" spans="1:20" s="13" customFormat="1" outlineLevel="1" x14ac:dyDescent="0.25">
      <c r="A82" s="57" t="s">
        <v>26</v>
      </c>
      <c r="B82" s="60" t="s">
        <v>27</v>
      </c>
      <c r="C82" s="56" t="s">
        <v>23</v>
      </c>
      <c r="D82" s="3" t="s">
        <v>13</v>
      </c>
      <c r="E82" s="4">
        <f t="shared" si="25"/>
        <v>28252.52</v>
      </c>
      <c r="F82" s="4">
        <f>SUM(F83:F87)</f>
        <v>4252.5200000000004</v>
      </c>
      <c r="G82" s="4">
        <f>SUM(G83:G87)</f>
        <v>3000</v>
      </c>
      <c r="H82" s="4">
        <f t="shared" ref="H82:Q82" si="28">SUM(H83:H87)</f>
        <v>3000</v>
      </c>
      <c r="I82" s="4">
        <f t="shared" si="28"/>
        <v>2000</v>
      </c>
      <c r="J82" s="4">
        <f t="shared" si="28"/>
        <v>2000</v>
      </c>
      <c r="K82" s="4">
        <f t="shared" si="28"/>
        <v>2000</v>
      </c>
      <c r="L82" s="4">
        <f t="shared" si="28"/>
        <v>2000</v>
      </c>
      <c r="M82" s="4">
        <f t="shared" si="28"/>
        <v>2000</v>
      </c>
      <c r="N82" s="4">
        <f t="shared" si="28"/>
        <v>2000</v>
      </c>
      <c r="O82" s="4">
        <f t="shared" si="28"/>
        <v>2000</v>
      </c>
      <c r="P82" s="4">
        <f t="shared" si="28"/>
        <v>2000</v>
      </c>
      <c r="Q82" s="4">
        <f t="shared" si="28"/>
        <v>2000</v>
      </c>
      <c r="R82" s="24"/>
      <c r="S82" s="24"/>
    </row>
    <row r="83" spans="1:20" outlineLevel="1" x14ac:dyDescent="0.25">
      <c r="A83" s="57"/>
      <c r="B83" s="60"/>
      <c r="C83" s="56"/>
      <c r="D83" s="31" t="s">
        <v>32</v>
      </c>
      <c r="E83" s="5">
        <f t="shared" si="25"/>
        <v>0</v>
      </c>
      <c r="F83" s="5">
        <v>0</v>
      </c>
      <c r="G83" s="5">
        <v>0</v>
      </c>
      <c r="H83" s="5">
        <v>0</v>
      </c>
      <c r="I83" s="11">
        <v>0</v>
      </c>
      <c r="J83" s="11">
        <v>0</v>
      </c>
      <c r="K83" s="11">
        <v>0</v>
      </c>
      <c r="L83" s="11">
        <v>0</v>
      </c>
      <c r="M83" s="11">
        <v>0</v>
      </c>
      <c r="N83" s="11">
        <v>0</v>
      </c>
      <c r="O83" s="11">
        <v>0</v>
      </c>
      <c r="P83" s="11">
        <v>0</v>
      </c>
      <c r="Q83" s="11">
        <v>0</v>
      </c>
    </row>
    <row r="84" spans="1:20" s="13" customFormat="1" ht="33" outlineLevel="1" x14ac:dyDescent="0.25">
      <c r="A84" s="57"/>
      <c r="B84" s="60"/>
      <c r="C84" s="56"/>
      <c r="D84" s="31" t="s">
        <v>14</v>
      </c>
      <c r="E84" s="5">
        <f t="shared" si="25"/>
        <v>0</v>
      </c>
      <c r="F84" s="5">
        <v>0</v>
      </c>
      <c r="G84" s="5">
        <v>0</v>
      </c>
      <c r="H84" s="5">
        <v>0</v>
      </c>
      <c r="I84" s="4">
        <v>0</v>
      </c>
      <c r="J84" s="4">
        <v>0</v>
      </c>
      <c r="K84" s="4">
        <v>0</v>
      </c>
      <c r="L84" s="4">
        <v>0</v>
      </c>
      <c r="M84" s="4">
        <v>0</v>
      </c>
      <c r="N84" s="4">
        <v>0</v>
      </c>
      <c r="O84" s="4">
        <v>0</v>
      </c>
      <c r="P84" s="4">
        <v>0</v>
      </c>
      <c r="Q84" s="4">
        <v>0</v>
      </c>
      <c r="R84" s="24"/>
      <c r="S84" s="24"/>
    </row>
    <row r="85" spans="1:20" s="13" customFormat="1" outlineLevel="1" x14ac:dyDescent="0.25">
      <c r="A85" s="57"/>
      <c r="B85" s="60"/>
      <c r="C85" s="56"/>
      <c r="D85" s="31" t="s">
        <v>15</v>
      </c>
      <c r="E85" s="5">
        <f t="shared" si="25"/>
        <v>0</v>
      </c>
      <c r="F85" s="5">
        <v>0</v>
      </c>
      <c r="G85" s="5"/>
      <c r="H85" s="5">
        <v>0</v>
      </c>
      <c r="I85" s="4">
        <v>0</v>
      </c>
      <c r="J85" s="4">
        <v>0</v>
      </c>
      <c r="K85" s="4">
        <v>0</v>
      </c>
      <c r="L85" s="4">
        <v>0</v>
      </c>
      <c r="M85" s="4">
        <v>0</v>
      </c>
      <c r="N85" s="4">
        <v>0</v>
      </c>
      <c r="O85" s="4">
        <v>0</v>
      </c>
      <c r="P85" s="4">
        <v>0</v>
      </c>
      <c r="Q85" s="4">
        <v>0</v>
      </c>
      <c r="R85" s="24"/>
      <c r="S85" s="24"/>
    </row>
    <row r="86" spans="1:20" s="13" customFormat="1" ht="33" outlineLevel="1" x14ac:dyDescent="0.25">
      <c r="A86" s="57"/>
      <c r="B86" s="60"/>
      <c r="C86" s="56"/>
      <c r="D86" s="31" t="s">
        <v>16</v>
      </c>
      <c r="E86" s="5">
        <f t="shared" si="25"/>
        <v>6752.52</v>
      </c>
      <c r="F86" s="5">
        <f>1349.02771+1000+403.49229</f>
        <v>2752.5200000000004</v>
      </c>
      <c r="G86" s="5">
        <v>2000</v>
      </c>
      <c r="H86" s="5">
        <v>2000</v>
      </c>
      <c r="I86" s="5">
        <v>0</v>
      </c>
      <c r="J86" s="5">
        <v>0</v>
      </c>
      <c r="K86" s="5">
        <v>0</v>
      </c>
      <c r="L86" s="5">
        <v>0</v>
      </c>
      <c r="M86" s="5">
        <v>0</v>
      </c>
      <c r="N86" s="5">
        <v>0</v>
      </c>
      <c r="O86" s="5">
        <v>0</v>
      </c>
      <c r="P86" s="5">
        <v>0</v>
      </c>
      <c r="Q86" s="5">
        <v>0</v>
      </c>
      <c r="R86" s="24"/>
      <c r="S86" s="24"/>
    </row>
    <row r="87" spans="1:20" s="13" customFormat="1" outlineLevel="1" x14ac:dyDescent="0.25">
      <c r="A87" s="57"/>
      <c r="B87" s="60"/>
      <c r="C87" s="56"/>
      <c r="D87" s="31" t="s">
        <v>17</v>
      </c>
      <c r="E87" s="12">
        <f t="shared" si="25"/>
        <v>21500</v>
      </c>
      <c r="F87" s="5">
        <f>2500-1000</f>
        <v>1500</v>
      </c>
      <c r="G87" s="5">
        <v>1000</v>
      </c>
      <c r="H87" s="5">
        <v>1000</v>
      </c>
      <c r="I87" s="5">
        <v>2000</v>
      </c>
      <c r="J87" s="5">
        <v>2000</v>
      </c>
      <c r="K87" s="5">
        <v>2000</v>
      </c>
      <c r="L87" s="5">
        <v>2000</v>
      </c>
      <c r="M87" s="5">
        <v>2000</v>
      </c>
      <c r="N87" s="5">
        <v>2000</v>
      </c>
      <c r="O87" s="5">
        <v>2000</v>
      </c>
      <c r="P87" s="5">
        <v>2000</v>
      </c>
      <c r="Q87" s="5">
        <v>2000</v>
      </c>
      <c r="R87" s="24"/>
      <c r="S87" s="24"/>
    </row>
    <row r="88" spans="1:20" s="13" customFormat="1" outlineLevel="1" x14ac:dyDescent="0.25">
      <c r="A88" s="57" t="s">
        <v>37</v>
      </c>
      <c r="B88" s="56" t="s">
        <v>53</v>
      </c>
      <c r="C88" s="56" t="s">
        <v>39</v>
      </c>
      <c r="D88" s="3" t="s">
        <v>13</v>
      </c>
      <c r="E88" s="10">
        <f t="shared" si="25"/>
        <v>622.20000000000005</v>
      </c>
      <c r="F88" s="11">
        <f>SUM(F89:F93)</f>
        <v>72.2</v>
      </c>
      <c r="G88" s="11">
        <f>SUM(G89:G93)</f>
        <v>50</v>
      </c>
      <c r="H88" s="11">
        <f t="shared" ref="H88:Q88" si="29">SUM(H89:H93)</f>
        <v>50</v>
      </c>
      <c r="I88" s="11">
        <f t="shared" si="29"/>
        <v>50</v>
      </c>
      <c r="J88" s="11">
        <f t="shared" si="29"/>
        <v>50</v>
      </c>
      <c r="K88" s="11">
        <f t="shared" si="29"/>
        <v>50</v>
      </c>
      <c r="L88" s="11">
        <f t="shared" si="29"/>
        <v>50</v>
      </c>
      <c r="M88" s="11">
        <f t="shared" si="29"/>
        <v>50</v>
      </c>
      <c r="N88" s="11">
        <f t="shared" si="29"/>
        <v>50</v>
      </c>
      <c r="O88" s="11">
        <f t="shared" si="29"/>
        <v>50</v>
      </c>
      <c r="P88" s="11">
        <f t="shared" si="29"/>
        <v>50</v>
      </c>
      <c r="Q88" s="11">
        <f t="shared" si="29"/>
        <v>50</v>
      </c>
      <c r="R88" s="24"/>
      <c r="S88" s="24"/>
    </row>
    <row r="89" spans="1:20" outlineLevel="1" x14ac:dyDescent="0.25">
      <c r="A89" s="57"/>
      <c r="B89" s="56"/>
      <c r="C89" s="56"/>
      <c r="D89" s="31" t="s">
        <v>32</v>
      </c>
      <c r="E89" s="11">
        <f t="shared" si="25"/>
        <v>0</v>
      </c>
      <c r="F89" s="11">
        <v>0</v>
      </c>
      <c r="G89" s="11">
        <v>0</v>
      </c>
      <c r="H89" s="11">
        <v>0</v>
      </c>
      <c r="I89" s="11">
        <v>0</v>
      </c>
      <c r="J89" s="11">
        <v>0</v>
      </c>
      <c r="K89" s="11">
        <v>0</v>
      </c>
      <c r="L89" s="11">
        <v>0</v>
      </c>
      <c r="M89" s="11">
        <v>0</v>
      </c>
      <c r="N89" s="11">
        <v>0</v>
      </c>
      <c r="O89" s="11">
        <v>0</v>
      </c>
      <c r="P89" s="11">
        <v>0</v>
      </c>
      <c r="Q89" s="11">
        <v>0</v>
      </c>
    </row>
    <row r="90" spans="1:20" s="13" customFormat="1" ht="33" outlineLevel="1" x14ac:dyDescent="0.25">
      <c r="A90" s="57"/>
      <c r="B90" s="56"/>
      <c r="C90" s="56"/>
      <c r="D90" s="31" t="s">
        <v>14</v>
      </c>
      <c r="E90" s="11">
        <f t="shared" si="25"/>
        <v>0</v>
      </c>
      <c r="F90" s="1">
        <v>0</v>
      </c>
      <c r="G90" s="1">
        <v>0</v>
      </c>
      <c r="H90" s="1">
        <v>0</v>
      </c>
      <c r="I90" s="4">
        <v>0</v>
      </c>
      <c r="J90" s="4">
        <v>0</v>
      </c>
      <c r="K90" s="4">
        <v>0</v>
      </c>
      <c r="L90" s="4">
        <v>0</v>
      </c>
      <c r="M90" s="4">
        <v>0</v>
      </c>
      <c r="N90" s="4">
        <v>0</v>
      </c>
      <c r="O90" s="4">
        <v>0</v>
      </c>
      <c r="P90" s="4">
        <v>0</v>
      </c>
      <c r="Q90" s="4">
        <v>0</v>
      </c>
      <c r="R90" s="24"/>
      <c r="S90" s="24"/>
    </row>
    <row r="91" spans="1:20" s="13" customFormat="1" outlineLevel="1" x14ac:dyDescent="0.25">
      <c r="A91" s="57"/>
      <c r="B91" s="56"/>
      <c r="C91" s="56"/>
      <c r="D91" s="31" t="s">
        <v>15</v>
      </c>
      <c r="E91" s="11">
        <f t="shared" si="25"/>
        <v>0</v>
      </c>
      <c r="F91" s="12">
        <v>0</v>
      </c>
      <c r="G91" s="12">
        <v>0</v>
      </c>
      <c r="H91" s="12">
        <v>0</v>
      </c>
      <c r="I91" s="4">
        <v>0</v>
      </c>
      <c r="J91" s="4">
        <v>0</v>
      </c>
      <c r="K91" s="4">
        <v>0</v>
      </c>
      <c r="L91" s="4">
        <v>0</v>
      </c>
      <c r="M91" s="4">
        <v>0</v>
      </c>
      <c r="N91" s="4">
        <v>0</v>
      </c>
      <c r="O91" s="4">
        <v>0</v>
      </c>
      <c r="P91" s="4">
        <v>0</v>
      </c>
      <c r="Q91" s="4">
        <v>0</v>
      </c>
      <c r="R91" s="24"/>
      <c r="S91" s="24"/>
    </row>
    <row r="92" spans="1:20" s="13" customFormat="1" ht="33" outlineLevel="1" x14ac:dyDescent="0.25">
      <c r="A92" s="57"/>
      <c r="B92" s="56"/>
      <c r="C92" s="56"/>
      <c r="D92" s="31" t="s">
        <v>16</v>
      </c>
      <c r="E92" s="70">
        <f>SUM(F92:Q92)</f>
        <v>622.20000000000005</v>
      </c>
      <c r="F92" s="12">
        <f>50+90+2.5-70.3</f>
        <v>72.2</v>
      </c>
      <c r="G92" s="1">
        <v>50</v>
      </c>
      <c r="H92" s="12">
        <v>50</v>
      </c>
      <c r="I92" s="12">
        <v>50</v>
      </c>
      <c r="J92" s="12">
        <v>50</v>
      </c>
      <c r="K92" s="12">
        <v>50</v>
      </c>
      <c r="L92" s="12">
        <v>50</v>
      </c>
      <c r="M92" s="12">
        <v>50</v>
      </c>
      <c r="N92" s="12">
        <v>50</v>
      </c>
      <c r="O92" s="12">
        <v>50</v>
      </c>
      <c r="P92" s="12">
        <v>50</v>
      </c>
      <c r="Q92" s="12">
        <v>50</v>
      </c>
      <c r="R92" s="24"/>
      <c r="S92" s="24"/>
    </row>
    <row r="93" spans="1:20" s="13" customFormat="1" outlineLevel="1" x14ac:dyDescent="0.25">
      <c r="A93" s="57"/>
      <c r="B93" s="56"/>
      <c r="C93" s="56"/>
      <c r="D93" s="31" t="s">
        <v>17</v>
      </c>
      <c r="E93" s="70">
        <f>SUM(F93:Q93)</f>
        <v>0</v>
      </c>
      <c r="F93" s="1">
        <v>0</v>
      </c>
      <c r="G93" s="33">
        <v>0</v>
      </c>
      <c r="H93" s="1">
        <v>0</v>
      </c>
      <c r="I93" s="5">
        <v>0</v>
      </c>
      <c r="J93" s="5">
        <v>0</v>
      </c>
      <c r="K93" s="5">
        <v>0</v>
      </c>
      <c r="L93" s="5">
        <v>0</v>
      </c>
      <c r="M93" s="5">
        <v>0</v>
      </c>
      <c r="N93" s="5">
        <v>0</v>
      </c>
      <c r="O93" s="5">
        <v>0</v>
      </c>
      <c r="P93" s="5">
        <v>0</v>
      </c>
      <c r="Q93" s="5">
        <v>0</v>
      </c>
      <c r="R93" s="24"/>
      <c r="S93" s="24"/>
    </row>
    <row r="94" spans="1:20" s="13" customFormat="1" x14ac:dyDescent="0.25">
      <c r="A94" s="47" t="s">
        <v>28</v>
      </c>
      <c r="B94" s="48"/>
      <c r="C94" s="49"/>
      <c r="D94" s="3" t="s">
        <v>13</v>
      </c>
      <c r="E94" s="4">
        <f>SUM(F94:Q94)</f>
        <v>401003.45602000004</v>
      </c>
      <c r="F94" s="4">
        <f>SUM(F95:F99)</f>
        <v>74408.984980000008</v>
      </c>
      <c r="G94" s="4">
        <f>SUM(G95:G99)</f>
        <v>45572.235520000002</v>
      </c>
      <c r="H94" s="4">
        <f t="shared" ref="H94" si="30">SUM(H95:H99)</f>
        <v>42522.235520000002</v>
      </c>
      <c r="I94" s="4">
        <f t="shared" ref="I94:Q94" si="31">SUM(I95:I99)</f>
        <v>26500</v>
      </c>
      <c r="J94" s="4">
        <f t="shared" si="31"/>
        <v>26500</v>
      </c>
      <c r="K94" s="4">
        <f t="shared" si="31"/>
        <v>26500</v>
      </c>
      <c r="L94" s="4">
        <f t="shared" si="31"/>
        <v>26500</v>
      </c>
      <c r="M94" s="4">
        <f t="shared" si="31"/>
        <v>26500</v>
      </c>
      <c r="N94" s="4">
        <f t="shared" si="31"/>
        <v>26500</v>
      </c>
      <c r="O94" s="4">
        <f t="shared" si="31"/>
        <v>26500</v>
      </c>
      <c r="P94" s="4">
        <f t="shared" si="31"/>
        <v>26500</v>
      </c>
      <c r="Q94" s="4">
        <f t="shared" si="31"/>
        <v>26500</v>
      </c>
      <c r="R94" s="24"/>
      <c r="S94" s="24"/>
    </row>
    <row r="95" spans="1:20" outlineLevel="1" x14ac:dyDescent="0.25">
      <c r="A95" s="50"/>
      <c r="B95" s="51"/>
      <c r="C95" s="52"/>
      <c r="D95" s="3" t="s">
        <v>32</v>
      </c>
      <c r="E95" s="4">
        <f t="shared" ref="E95:E105" si="32">SUM(F95:Q95)</f>
        <v>0</v>
      </c>
      <c r="F95" s="11">
        <f>F53+F59+F65+F71+F77+F83+F89</f>
        <v>0</v>
      </c>
      <c r="G95" s="11">
        <f t="shared" ref="G95:Q95" si="33">G53+G59+G65+G71+G77+G83+G89</f>
        <v>0</v>
      </c>
      <c r="H95" s="11">
        <f t="shared" si="33"/>
        <v>0</v>
      </c>
      <c r="I95" s="11">
        <f t="shared" si="33"/>
        <v>0</v>
      </c>
      <c r="J95" s="11">
        <f t="shared" si="33"/>
        <v>0</v>
      </c>
      <c r="K95" s="11">
        <f t="shared" si="33"/>
        <v>0</v>
      </c>
      <c r="L95" s="11">
        <f t="shared" si="33"/>
        <v>0</v>
      </c>
      <c r="M95" s="11">
        <f t="shared" si="33"/>
        <v>0</v>
      </c>
      <c r="N95" s="11">
        <f t="shared" si="33"/>
        <v>0</v>
      </c>
      <c r="O95" s="11">
        <f t="shared" si="33"/>
        <v>0</v>
      </c>
      <c r="P95" s="11">
        <f t="shared" si="33"/>
        <v>0</v>
      </c>
      <c r="Q95" s="11">
        <f t="shared" si="33"/>
        <v>0</v>
      </c>
    </row>
    <row r="96" spans="1:20" s="13" customFormat="1" ht="33" x14ac:dyDescent="0.25">
      <c r="A96" s="50"/>
      <c r="B96" s="51"/>
      <c r="C96" s="52"/>
      <c r="D96" s="3" t="s">
        <v>14</v>
      </c>
      <c r="E96" s="4">
        <f t="shared" si="32"/>
        <v>12542.654990000001</v>
      </c>
      <c r="F96" s="11">
        <f t="shared" ref="F96:Q99" si="34">F54+F60+F66+F72+F78+F84+F90</f>
        <v>12542.654990000001</v>
      </c>
      <c r="G96" s="11">
        <f t="shared" si="34"/>
        <v>0</v>
      </c>
      <c r="H96" s="11">
        <f t="shared" si="34"/>
        <v>0</v>
      </c>
      <c r="I96" s="11">
        <f t="shared" si="34"/>
        <v>0</v>
      </c>
      <c r="J96" s="11">
        <f t="shared" si="34"/>
        <v>0</v>
      </c>
      <c r="K96" s="11">
        <f t="shared" si="34"/>
        <v>0</v>
      </c>
      <c r="L96" s="11">
        <f t="shared" si="34"/>
        <v>0</v>
      </c>
      <c r="M96" s="11">
        <f t="shared" si="34"/>
        <v>0</v>
      </c>
      <c r="N96" s="11">
        <f t="shared" si="34"/>
        <v>0</v>
      </c>
      <c r="O96" s="11">
        <f t="shared" si="34"/>
        <v>0</v>
      </c>
      <c r="P96" s="11">
        <f t="shared" si="34"/>
        <v>0</v>
      </c>
      <c r="Q96" s="11">
        <f t="shared" si="34"/>
        <v>0</v>
      </c>
      <c r="R96" s="24"/>
      <c r="S96" s="24"/>
      <c r="T96" s="14"/>
    </row>
    <row r="97" spans="1:20" s="13" customFormat="1" x14ac:dyDescent="0.25">
      <c r="A97" s="50"/>
      <c r="B97" s="51"/>
      <c r="C97" s="52"/>
      <c r="D97" s="3" t="s">
        <v>15</v>
      </c>
      <c r="E97" s="4">
        <f t="shared" si="32"/>
        <v>29363.91707</v>
      </c>
      <c r="F97" s="11">
        <f t="shared" si="34"/>
        <v>29363.91707</v>
      </c>
      <c r="G97" s="11">
        <f t="shared" si="34"/>
        <v>0</v>
      </c>
      <c r="H97" s="11">
        <f t="shared" si="34"/>
        <v>0</v>
      </c>
      <c r="I97" s="11">
        <f t="shared" si="34"/>
        <v>0</v>
      </c>
      <c r="J97" s="11">
        <f t="shared" si="34"/>
        <v>0</v>
      </c>
      <c r="K97" s="11">
        <f t="shared" si="34"/>
        <v>0</v>
      </c>
      <c r="L97" s="11">
        <f t="shared" si="34"/>
        <v>0</v>
      </c>
      <c r="M97" s="11">
        <f t="shared" si="34"/>
        <v>0</v>
      </c>
      <c r="N97" s="11">
        <f t="shared" si="34"/>
        <v>0</v>
      </c>
      <c r="O97" s="11">
        <f t="shared" si="34"/>
        <v>0</v>
      </c>
      <c r="P97" s="11">
        <f t="shared" si="34"/>
        <v>0</v>
      </c>
      <c r="Q97" s="11">
        <f t="shared" si="34"/>
        <v>0</v>
      </c>
      <c r="R97" s="24"/>
      <c r="S97" s="24"/>
    </row>
    <row r="98" spans="1:20" s="13" customFormat="1" ht="33" x14ac:dyDescent="0.25">
      <c r="A98" s="50"/>
      <c r="B98" s="51"/>
      <c r="C98" s="52"/>
      <c r="D98" s="3" t="s">
        <v>16</v>
      </c>
      <c r="E98" s="4">
        <f t="shared" si="32"/>
        <v>23353.908920000002</v>
      </c>
      <c r="F98" s="11">
        <f t="shared" si="34"/>
        <v>9903.9089200000017</v>
      </c>
      <c r="G98" s="11">
        <f t="shared" si="34"/>
        <v>6500</v>
      </c>
      <c r="H98" s="11">
        <f t="shared" si="34"/>
        <v>6500</v>
      </c>
      <c r="I98" s="11">
        <f t="shared" si="34"/>
        <v>50</v>
      </c>
      <c r="J98" s="11">
        <f t="shared" si="34"/>
        <v>50</v>
      </c>
      <c r="K98" s="11">
        <f t="shared" si="34"/>
        <v>50</v>
      </c>
      <c r="L98" s="11">
        <f t="shared" si="34"/>
        <v>50</v>
      </c>
      <c r="M98" s="11">
        <f t="shared" si="34"/>
        <v>50</v>
      </c>
      <c r="N98" s="11">
        <f t="shared" si="34"/>
        <v>50</v>
      </c>
      <c r="O98" s="11">
        <f t="shared" si="34"/>
        <v>50</v>
      </c>
      <c r="P98" s="11">
        <f t="shared" si="34"/>
        <v>50</v>
      </c>
      <c r="Q98" s="11">
        <f t="shared" si="34"/>
        <v>50</v>
      </c>
      <c r="R98" s="24"/>
      <c r="S98" s="24"/>
      <c r="T98" s="19"/>
    </row>
    <row r="99" spans="1:20" s="13" customFormat="1" x14ac:dyDescent="0.25">
      <c r="A99" s="53"/>
      <c r="B99" s="54"/>
      <c r="C99" s="55"/>
      <c r="D99" s="3" t="s">
        <v>17</v>
      </c>
      <c r="E99" s="4">
        <f t="shared" si="32"/>
        <v>335742.97503999999</v>
      </c>
      <c r="F99" s="11">
        <f t="shared" si="34"/>
        <v>22598.504000000001</v>
      </c>
      <c r="G99" s="11">
        <f t="shared" si="34"/>
        <v>39072.235520000002</v>
      </c>
      <c r="H99" s="11">
        <f t="shared" si="34"/>
        <v>36022.235520000002</v>
      </c>
      <c r="I99" s="11">
        <f t="shared" si="34"/>
        <v>26450</v>
      </c>
      <c r="J99" s="11">
        <f t="shared" si="34"/>
        <v>26450</v>
      </c>
      <c r="K99" s="11">
        <f t="shared" si="34"/>
        <v>26450</v>
      </c>
      <c r="L99" s="11">
        <f t="shared" si="34"/>
        <v>26450</v>
      </c>
      <c r="M99" s="11">
        <f t="shared" si="34"/>
        <v>26450</v>
      </c>
      <c r="N99" s="11">
        <f t="shared" si="34"/>
        <v>26450</v>
      </c>
      <c r="O99" s="11">
        <f t="shared" si="34"/>
        <v>26450</v>
      </c>
      <c r="P99" s="11">
        <f t="shared" si="34"/>
        <v>26450</v>
      </c>
      <c r="Q99" s="11">
        <f t="shared" si="34"/>
        <v>26450</v>
      </c>
      <c r="R99" s="24"/>
      <c r="S99" s="24"/>
    </row>
    <row r="100" spans="1:20" s="13" customFormat="1" x14ac:dyDescent="0.25">
      <c r="A100" s="68" t="s">
        <v>29</v>
      </c>
      <c r="B100" s="68"/>
      <c r="C100" s="68"/>
      <c r="D100" s="3" t="s">
        <v>13</v>
      </c>
      <c r="E100" s="4">
        <f>SUM(F100:Q100)</f>
        <v>472709.79584000004</v>
      </c>
      <c r="F100" s="11">
        <f>SUM(F101:F105)</f>
        <v>106880.64380000001</v>
      </c>
      <c r="G100" s="11">
        <f>SUM(G101:G105)</f>
        <v>48030.265520000001</v>
      </c>
      <c r="H100" s="11">
        <f t="shared" ref="H100:Q100" si="35">SUM(H101:H105)</f>
        <v>47171.235520000002</v>
      </c>
      <c r="I100" s="11">
        <f t="shared" si="35"/>
        <v>29804.651000000002</v>
      </c>
      <c r="J100" s="11">
        <f t="shared" si="35"/>
        <v>29650</v>
      </c>
      <c r="K100" s="11">
        <f t="shared" si="35"/>
        <v>29650</v>
      </c>
      <c r="L100" s="11">
        <f t="shared" si="35"/>
        <v>29650</v>
      </c>
      <c r="M100" s="11">
        <f t="shared" si="35"/>
        <v>29650</v>
      </c>
      <c r="N100" s="11">
        <f t="shared" si="35"/>
        <v>29650</v>
      </c>
      <c r="O100" s="11">
        <f t="shared" si="35"/>
        <v>29650</v>
      </c>
      <c r="P100" s="11">
        <f t="shared" si="35"/>
        <v>29650</v>
      </c>
      <c r="Q100" s="11">
        <f t="shared" si="35"/>
        <v>33273</v>
      </c>
      <c r="R100" s="24"/>
      <c r="S100" s="24"/>
    </row>
    <row r="101" spans="1:20" outlineLevel="1" x14ac:dyDescent="0.25">
      <c r="A101" s="68"/>
      <c r="B101" s="68"/>
      <c r="C101" s="68"/>
      <c r="D101" s="3" t="s">
        <v>32</v>
      </c>
      <c r="E101" s="4">
        <f t="shared" si="32"/>
        <v>0</v>
      </c>
      <c r="F101" s="11">
        <f>F21+F46+F95</f>
        <v>0</v>
      </c>
      <c r="G101" s="11">
        <f t="shared" ref="G101:Q101" si="36">G21+G46+G95</f>
        <v>0</v>
      </c>
      <c r="H101" s="11">
        <f t="shared" si="36"/>
        <v>0</v>
      </c>
      <c r="I101" s="11">
        <f t="shared" si="36"/>
        <v>0</v>
      </c>
      <c r="J101" s="11">
        <f t="shared" si="36"/>
        <v>0</v>
      </c>
      <c r="K101" s="11">
        <f t="shared" si="36"/>
        <v>0</v>
      </c>
      <c r="L101" s="11">
        <f t="shared" si="36"/>
        <v>0</v>
      </c>
      <c r="M101" s="11">
        <f t="shared" si="36"/>
        <v>0</v>
      </c>
      <c r="N101" s="11">
        <f t="shared" si="36"/>
        <v>0</v>
      </c>
      <c r="O101" s="11">
        <f t="shared" si="36"/>
        <v>0</v>
      </c>
      <c r="P101" s="11">
        <f t="shared" si="36"/>
        <v>0</v>
      </c>
      <c r="Q101" s="11">
        <f t="shared" si="36"/>
        <v>0</v>
      </c>
    </row>
    <row r="102" spans="1:20" s="13" customFormat="1" ht="33" x14ac:dyDescent="0.25">
      <c r="A102" s="68"/>
      <c r="B102" s="68"/>
      <c r="C102" s="68"/>
      <c r="D102" s="3" t="s">
        <v>14</v>
      </c>
      <c r="E102" s="4">
        <f t="shared" si="32"/>
        <v>12542.654990000001</v>
      </c>
      <c r="F102" s="11">
        <f>F22+F47+F96</f>
        <v>12542.654990000001</v>
      </c>
      <c r="G102" s="11">
        <f t="shared" ref="G102:Q102" si="37">G22+G47+G96</f>
        <v>0</v>
      </c>
      <c r="H102" s="11">
        <f t="shared" si="37"/>
        <v>0</v>
      </c>
      <c r="I102" s="11">
        <f t="shared" si="37"/>
        <v>0</v>
      </c>
      <c r="J102" s="11">
        <f t="shared" si="37"/>
        <v>0</v>
      </c>
      <c r="K102" s="11">
        <f t="shared" si="37"/>
        <v>0</v>
      </c>
      <c r="L102" s="11">
        <f t="shared" si="37"/>
        <v>0</v>
      </c>
      <c r="M102" s="11">
        <f t="shared" si="37"/>
        <v>0</v>
      </c>
      <c r="N102" s="11">
        <f t="shared" si="37"/>
        <v>0</v>
      </c>
      <c r="O102" s="11">
        <f t="shared" si="37"/>
        <v>0</v>
      </c>
      <c r="P102" s="11">
        <f t="shared" si="37"/>
        <v>0</v>
      </c>
      <c r="Q102" s="11">
        <f t="shared" si="37"/>
        <v>0</v>
      </c>
      <c r="R102" s="24"/>
      <c r="S102" s="24"/>
    </row>
    <row r="103" spans="1:20" s="13" customFormat="1" x14ac:dyDescent="0.25">
      <c r="A103" s="68"/>
      <c r="B103" s="68"/>
      <c r="C103" s="68"/>
      <c r="D103" s="3" t="s">
        <v>15</v>
      </c>
      <c r="E103" s="4">
        <f t="shared" si="32"/>
        <v>29363.91707</v>
      </c>
      <c r="F103" s="11">
        <f t="shared" ref="F103:Q105" si="38">F23+F48+F97</f>
        <v>29363.91707</v>
      </c>
      <c r="G103" s="11">
        <f t="shared" si="38"/>
        <v>0</v>
      </c>
      <c r="H103" s="11">
        <f t="shared" si="38"/>
        <v>0</v>
      </c>
      <c r="I103" s="11">
        <f t="shared" si="38"/>
        <v>0</v>
      </c>
      <c r="J103" s="11">
        <f t="shared" si="38"/>
        <v>0</v>
      </c>
      <c r="K103" s="11">
        <f t="shared" si="38"/>
        <v>0</v>
      </c>
      <c r="L103" s="11">
        <f t="shared" si="38"/>
        <v>0</v>
      </c>
      <c r="M103" s="11">
        <f t="shared" si="38"/>
        <v>0</v>
      </c>
      <c r="N103" s="11">
        <f t="shared" si="38"/>
        <v>0</v>
      </c>
      <c r="O103" s="11">
        <f t="shared" si="38"/>
        <v>0</v>
      </c>
      <c r="P103" s="11">
        <f t="shared" si="38"/>
        <v>0</v>
      </c>
      <c r="Q103" s="11">
        <f t="shared" si="38"/>
        <v>0</v>
      </c>
      <c r="R103" s="24"/>
      <c r="S103" s="24"/>
    </row>
    <row r="104" spans="1:20" s="13" customFormat="1" ht="33" x14ac:dyDescent="0.25">
      <c r="A104" s="68"/>
      <c r="B104" s="68"/>
      <c r="C104" s="68"/>
      <c r="D104" s="3" t="s">
        <v>16</v>
      </c>
      <c r="E104" s="4">
        <f t="shared" si="32"/>
        <v>40493.567739999999</v>
      </c>
      <c r="F104" s="11">
        <f t="shared" si="38"/>
        <v>18515.567740000002</v>
      </c>
      <c r="G104" s="11">
        <f t="shared" si="38"/>
        <v>8715</v>
      </c>
      <c r="H104" s="11">
        <f t="shared" si="38"/>
        <v>8740</v>
      </c>
      <c r="I104" s="11">
        <f t="shared" si="38"/>
        <v>100</v>
      </c>
      <c r="J104" s="11">
        <f t="shared" si="38"/>
        <v>100</v>
      </c>
      <c r="K104" s="11">
        <f t="shared" si="38"/>
        <v>100</v>
      </c>
      <c r="L104" s="11">
        <f t="shared" si="38"/>
        <v>100</v>
      </c>
      <c r="M104" s="11">
        <f t="shared" si="38"/>
        <v>100</v>
      </c>
      <c r="N104" s="11">
        <f t="shared" si="38"/>
        <v>100</v>
      </c>
      <c r="O104" s="11">
        <f t="shared" si="38"/>
        <v>100</v>
      </c>
      <c r="P104" s="11">
        <f t="shared" si="38"/>
        <v>100</v>
      </c>
      <c r="Q104" s="11">
        <f t="shared" si="38"/>
        <v>3723</v>
      </c>
      <c r="R104" s="24"/>
      <c r="S104" s="24"/>
    </row>
    <row r="105" spans="1:20" s="13" customFormat="1" x14ac:dyDescent="0.25">
      <c r="A105" s="68"/>
      <c r="B105" s="68"/>
      <c r="C105" s="68"/>
      <c r="D105" s="3" t="s">
        <v>17</v>
      </c>
      <c r="E105" s="4">
        <f t="shared" si="32"/>
        <v>390309.65604000003</v>
      </c>
      <c r="F105" s="11">
        <f t="shared" si="38"/>
        <v>46458.504000000001</v>
      </c>
      <c r="G105" s="11">
        <f t="shared" si="38"/>
        <v>39315.265520000001</v>
      </c>
      <c r="H105" s="11">
        <f t="shared" si="38"/>
        <v>38431.235520000002</v>
      </c>
      <c r="I105" s="11">
        <f t="shared" si="38"/>
        <v>29704.651000000002</v>
      </c>
      <c r="J105" s="11">
        <f t="shared" si="38"/>
        <v>29550</v>
      </c>
      <c r="K105" s="11">
        <f t="shared" si="38"/>
        <v>29550</v>
      </c>
      <c r="L105" s="11">
        <f t="shared" si="38"/>
        <v>29550</v>
      </c>
      <c r="M105" s="11">
        <f t="shared" si="38"/>
        <v>29550</v>
      </c>
      <c r="N105" s="11">
        <f t="shared" si="38"/>
        <v>29550</v>
      </c>
      <c r="O105" s="11">
        <f t="shared" si="38"/>
        <v>29550</v>
      </c>
      <c r="P105" s="11">
        <f t="shared" si="38"/>
        <v>29550</v>
      </c>
      <c r="Q105" s="11">
        <f t="shared" si="38"/>
        <v>29550</v>
      </c>
      <c r="R105" s="24"/>
      <c r="S105" s="24"/>
    </row>
    <row r="106" spans="1:20" x14ac:dyDescent="0.25">
      <c r="A106" s="69" t="s">
        <v>7</v>
      </c>
      <c r="B106" s="69"/>
      <c r="C106" s="69"/>
      <c r="D106" s="31"/>
      <c r="E106" s="4">
        <f t="shared" ref="E106" si="39">SUM(G106:Q106)</f>
        <v>0</v>
      </c>
      <c r="F106" s="4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</row>
    <row r="107" spans="1:20" x14ac:dyDescent="0.25">
      <c r="A107" s="56" t="s">
        <v>30</v>
      </c>
      <c r="B107" s="56"/>
      <c r="C107" s="56"/>
      <c r="D107" s="3" t="s">
        <v>13</v>
      </c>
      <c r="E107" s="4">
        <f>SUM(F107:Q107)</f>
        <v>1800</v>
      </c>
      <c r="F107" s="4">
        <f>SUM(F108:F112)</f>
        <v>1800</v>
      </c>
      <c r="G107" s="4">
        <f t="shared" ref="G107:H107" si="40">SUM(G108:G112)</f>
        <v>0</v>
      </c>
      <c r="H107" s="4">
        <f t="shared" si="40"/>
        <v>0</v>
      </c>
      <c r="I107" s="4">
        <v>0</v>
      </c>
      <c r="J107" s="4">
        <v>0</v>
      </c>
      <c r="K107" s="4">
        <v>0</v>
      </c>
      <c r="L107" s="4">
        <v>0</v>
      </c>
      <c r="M107" s="4">
        <v>0</v>
      </c>
      <c r="N107" s="4">
        <v>0</v>
      </c>
      <c r="O107" s="4">
        <v>0</v>
      </c>
      <c r="P107" s="4">
        <v>0</v>
      </c>
      <c r="Q107" s="4">
        <v>0</v>
      </c>
    </row>
    <row r="108" spans="1:20" outlineLevel="1" x14ac:dyDescent="0.25">
      <c r="A108" s="56"/>
      <c r="B108" s="56"/>
      <c r="C108" s="56"/>
      <c r="D108" s="31" t="s">
        <v>32</v>
      </c>
      <c r="E108" s="4">
        <f t="shared" ref="E108:E112" si="41">SUM(F108:Q108)</f>
        <v>0</v>
      </c>
      <c r="F108" s="12">
        <v>0</v>
      </c>
      <c r="G108" s="12">
        <v>0</v>
      </c>
      <c r="H108" s="12">
        <v>0</v>
      </c>
      <c r="I108" s="12">
        <v>0</v>
      </c>
      <c r="J108" s="12">
        <v>0</v>
      </c>
      <c r="K108" s="12">
        <v>0</v>
      </c>
      <c r="L108" s="12">
        <v>0</v>
      </c>
      <c r="M108" s="12">
        <v>0</v>
      </c>
      <c r="N108" s="12">
        <v>0</v>
      </c>
      <c r="O108" s="12">
        <v>0</v>
      </c>
      <c r="P108" s="12">
        <v>0</v>
      </c>
      <c r="Q108" s="12">
        <v>0</v>
      </c>
    </row>
    <row r="109" spans="1:20" ht="33" x14ac:dyDescent="0.25">
      <c r="A109" s="56"/>
      <c r="B109" s="56"/>
      <c r="C109" s="56"/>
      <c r="D109" s="31" t="s">
        <v>14</v>
      </c>
      <c r="E109" s="4">
        <f t="shared" si="41"/>
        <v>0</v>
      </c>
      <c r="F109" s="5">
        <v>0</v>
      </c>
      <c r="G109" s="18">
        <v>0</v>
      </c>
      <c r="H109" s="18">
        <v>0</v>
      </c>
      <c r="I109" s="18">
        <v>0</v>
      </c>
      <c r="J109" s="18">
        <v>0</v>
      </c>
      <c r="K109" s="18">
        <v>0</v>
      </c>
      <c r="L109" s="18">
        <v>0</v>
      </c>
      <c r="M109" s="18">
        <v>0</v>
      </c>
      <c r="N109" s="18">
        <v>0</v>
      </c>
      <c r="O109" s="18">
        <v>0</v>
      </c>
      <c r="P109" s="18">
        <v>0</v>
      </c>
      <c r="Q109" s="18">
        <v>0</v>
      </c>
    </row>
    <row r="110" spans="1:20" x14ac:dyDescent="0.25">
      <c r="A110" s="56"/>
      <c r="B110" s="56"/>
      <c r="C110" s="56"/>
      <c r="D110" s="31" t="s">
        <v>15</v>
      </c>
      <c r="E110" s="4">
        <f t="shared" si="41"/>
        <v>0</v>
      </c>
      <c r="F110" s="5">
        <v>0</v>
      </c>
      <c r="G110" s="18">
        <v>0</v>
      </c>
      <c r="H110" s="18">
        <v>0</v>
      </c>
      <c r="I110" s="18">
        <v>0</v>
      </c>
      <c r="J110" s="18">
        <v>0</v>
      </c>
      <c r="K110" s="18">
        <v>0</v>
      </c>
      <c r="L110" s="18">
        <v>0</v>
      </c>
      <c r="M110" s="18">
        <v>0</v>
      </c>
      <c r="N110" s="18">
        <v>0</v>
      </c>
      <c r="O110" s="18">
        <v>0</v>
      </c>
      <c r="P110" s="18">
        <v>0</v>
      </c>
      <c r="Q110" s="18">
        <v>0</v>
      </c>
    </row>
    <row r="111" spans="1:20" ht="33" x14ac:dyDescent="0.25">
      <c r="A111" s="56"/>
      <c r="B111" s="56"/>
      <c r="C111" s="56"/>
      <c r="D111" s="31" t="s">
        <v>16</v>
      </c>
      <c r="E111" s="4">
        <f t="shared" si="41"/>
        <v>1800</v>
      </c>
      <c r="F111" s="5">
        <v>1800</v>
      </c>
      <c r="G111" s="18">
        <v>0</v>
      </c>
      <c r="H111" s="18">
        <v>0</v>
      </c>
      <c r="I111" s="18">
        <v>0</v>
      </c>
      <c r="J111" s="18">
        <v>0</v>
      </c>
      <c r="K111" s="18">
        <v>0</v>
      </c>
      <c r="L111" s="18">
        <v>0</v>
      </c>
      <c r="M111" s="18">
        <v>0</v>
      </c>
      <c r="N111" s="18">
        <v>0</v>
      </c>
      <c r="O111" s="18">
        <v>0</v>
      </c>
      <c r="P111" s="18">
        <v>0</v>
      </c>
      <c r="Q111" s="18">
        <v>0</v>
      </c>
    </row>
    <row r="112" spans="1:20" x14ac:dyDescent="0.25">
      <c r="A112" s="56"/>
      <c r="B112" s="56"/>
      <c r="C112" s="56"/>
      <c r="D112" s="31" t="s">
        <v>17</v>
      </c>
      <c r="E112" s="4">
        <f t="shared" si="41"/>
        <v>0</v>
      </c>
      <c r="F112" s="5">
        <v>0</v>
      </c>
      <c r="G112" s="18">
        <v>0</v>
      </c>
      <c r="H112" s="18">
        <v>0</v>
      </c>
      <c r="I112" s="18">
        <v>0</v>
      </c>
      <c r="J112" s="18">
        <v>0</v>
      </c>
      <c r="K112" s="18">
        <v>0</v>
      </c>
      <c r="L112" s="18">
        <v>0</v>
      </c>
      <c r="M112" s="18">
        <v>0</v>
      </c>
      <c r="N112" s="18">
        <v>0</v>
      </c>
      <c r="O112" s="18">
        <v>0</v>
      </c>
      <c r="P112" s="18">
        <v>0</v>
      </c>
      <c r="Q112" s="18">
        <v>0</v>
      </c>
    </row>
    <row r="113" spans="1:17" x14ac:dyDescent="0.25">
      <c r="A113" s="56" t="s">
        <v>31</v>
      </c>
      <c r="B113" s="56"/>
      <c r="C113" s="56"/>
      <c r="D113" s="3" t="s">
        <v>13</v>
      </c>
      <c r="E113" s="4">
        <f>SUM(F113:Q113)</f>
        <v>470909.79584000004</v>
      </c>
      <c r="F113" s="17">
        <f>SUM(F114:F118)</f>
        <v>105080.64380000001</v>
      </c>
      <c r="G113" s="17">
        <f>SUM(G114:G118)</f>
        <v>48030.265520000001</v>
      </c>
      <c r="H113" s="17">
        <f t="shared" ref="H113" si="42">SUM(H114:H118)</f>
        <v>47171.235520000002</v>
      </c>
      <c r="I113" s="17">
        <f t="shared" ref="I113:Q113" si="43">SUM(I114:I118)</f>
        <v>29804.651000000002</v>
      </c>
      <c r="J113" s="17">
        <f t="shared" si="43"/>
        <v>29650</v>
      </c>
      <c r="K113" s="17">
        <f t="shared" si="43"/>
        <v>29650</v>
      </c>
      <c r="L113" s="17">
        <f t="shared" si="43"/>
        <v>29650</v>
      </c>
      <c r="M113" s="17">
        <f t="shared" si="43"/>
        <v>29650</v>
      </c>
      <c r="N113" s="17">
        <f t="shared" si="43"/>
        <v>29650</v>
      </c>
      <c r="O113" s="17">
        <f t="shared" si="43"/>
        <v>29650</v>
      </c>
      <c r="P113" s="17">
        <f t="shared" si="43"/>
        <v>29650</v>
      </c>
      <c r="Q113" s="17">
        <f t="shared" si="43"/>
        <v>33273</v>
      </c>
    </row>
    <row r="114" spans="1:17" outlineLevel="1" x14ac:dyDescent="0.25">
      <c r="A114" s="56"/>
      <c r="B114" s="56"/>
      <c r="C114" s="56"/>
      <c r="D114" s="31" t="s">
        <v>32</v>
      </c>
      <c r="E114" s="5">
        <f t="shared" ref="E114:E118" si="44">SUM(F114:Q114)</f>
        <v>0</v>
      </c>
      <c r="F114" s="11">
        <f>F101</f>
        <v>0</v>
      </c>
      <c r="G114" s="11">
        <f t="shared" ref="G114:H114" si="45">G101</f>
        <v>0</v>
      </c>
      <c r="H114" s="11">
        <f t="shared" si="45"/>
        <v>0</v>
      </c>
      <c r="I114" s="11">
        <f t="shared" ref="I114:Q114" si="46">I101</f>
        <v>0</v>
      </c>
      <c r="J114" s="11">
        <f t="shared" si="46"/>
        <v>0</v>
      </c>
      <c r="K114" s="11">
        <f t="shared" si="46"/>
        <v>0</v>
      </c>
      <c r="L114" s="11">
        <f t="shared" si="46"/>
        <v>0</v>
      </c>
      <c r="M114" s="11">
        <f t="shared" si="46"/>
        <v>0</v>
      </c>
      <c r="N114" s="11">
        <f t="shared" si="46"/>
        <v>0</v>
      </c>
      <c r="O114" s="11">
        <f t="shared" si="46"/>
        <v>0</v>
      </c>
      <c r="P114" s="11">
        <f t="shared" si="46"/>
        <v>0</v>
      </c>
      <c r="Q114" s="11">
        <f t="shared" si="46"/>
        <v>0</v>
      </c>
    </row>
    <row r="115" spans="1:17" ht="33" x14ac:dyDescent="0.25">
      <c r="A115" s="56"/>
      <c r="B115" s="56"/>
      <c r="C115" s="56"/>
      <c r="D115" s="31" t="s">
        <v>14</v>
      </c>
      <c r="E115" s="5">
        <f>SUM(F115:Q115)</f>
        <v>12542.654990000001</v>
      </c>
      <c r="F115" s="5">
        <f>F102-F109</f>
        <v>12542.654990000001</v>
      </c>
      <c r="G115" s="5">
        <f t="shared" ref="G115:Q115" si="47">G102-G109</f>
        <v>0</v>
      </c>
      <c r="H115" s="5">
        <f t="shared" si="47"/>
        <v>0</v>
      </c>
      <c r="I115" s="5">
        <f t="shared" si="47"/>
        <v>0</v>
      </c>
      <c r="J115" s="5">
        <f t="shared" si="47"/>
        <v>0</v>
      </c>
      <c r="K115" s="5">
        <f t="shared" si="47"/>
        <v>0</v>
      </c>
      <c r="L115" s="5">
        <f t="shared" si="47"/>
        <v>0</v>
      </c>
      <c r="M115" s="5">
        <f t="shared" si="47"/>
        <v>0</v>
      </c>
      <c r="N115" s="5">
        <f t="shared" si="47"/>
        <v>0</v>
      </c>
      <c r="O115" s="5">
        <f t="shared" si="47"/>
        <v>0</v>
      </c>
      <c r="P115" s="5">
        <f t="shared" si="47"/>
        <v>0</v>
      </c>
      <c r="Q115" s="5">
        <f t="shared" si="47"/>
        <v>0</v>
      </c>
    </row>
    <row r="116" spans="1:17" x14ac:dyDescent="0.25">
      <c r="A116" s="56"/>
      <c r="B116" s="56"/>
      <c r="C116" s="56"/>
      <c r="D116" s="31" t="s">
        <v>15</v>
      </c>
      <c r="E116" s="5">
        <f t="shared" si="44"/>
        <v>29363.91707</v>
      </c>
      <c r="F116" s="5">
        <f t="shared" ref="F116:Q118" si="48">F103-F110</f>
        <v>29363.91707</v>
      </c>
      <c r="G116" s="5">
        <f t="shared" si="48"/>
        <v>0</v>
      </c>
      <c r="H116" s="5">
        <f t="shared" si="48"/>
        <v>0</v>
      </c>
      <c r="I116" s="5">
        <f t="shared" si="48"/>
        <v>0</v>
      </c>
      <c r="J116" s="5">
        <f t="shared" si="48"/>
        <v>0</v>
      </c>
      <c r="K116" s="5">
        <f t="shared" si="48"/>
        <v>0</v>
      </c>
      <c r="L116" s="5">
        <f t="shared" si="48"/>
        <v>0</v>
      </c>
      <c r="M116" s="5">
        <f t="shared" si="48"/>
        <v>0</v>
      </c>
      <c r="N116" s="5">
        <f t="shared" si="48"/>
        <v>0</v>
      </c>
      <c r="O116" s="5">
        <f t="shared" si="48"/>
        <v>0</v>
      </c>
      <c r="P116" s="5">
        <f t="shared" si="48"/>
        <v>0</v>
      </c>
      <c r="Q116" s="5">
        <f t="shared" si="48"/>
        <v>0</v>
      </c>
    </row>
    <row r="117" spans="1:17" ht="33" x14ac:dyDescent="0.25">
      <c r="A117" s="56"/>
      <c r="B117" s="56"/>
      <c r="C117" s="56"/>
      <c r="D117" s="31" t="s">
        <v>16</v>
      </c>
      <c r="E117" s="5">
        <f t="shared" si="44"/>
        <v>38693.567739999999</v>
      </c>
      <c r="F117" s="5">
        <f t="shared" si="48"/>
        <v>16715.567740000002</v>
      </c>
      <c r="G117" s="5">
        <f t="shared" si="48"/>
        <v>8715</v>
      </c>
      <c r="H117" s="5">
        <f t="shared" si="48"/>
        <v>8740</v>
      </c>
      <c r="I117" s="5">
        <f t="shared" si="48"/>
        <v>100</v>
      </c>
      <c r="J117" s="5">
        <f t="shared" si="48"/>
        <v>100</v>
      </c>
      <c r="K117" s="5">
        <f t="shared" si="48"/>
        <v>100</v>
      </c>
      <c r="L117" s="5">
        <f t="shared" si="48"/>
        <v>100</v>
      </c>
      <c r="M117" s="5">
        <f t="shared" si="48"/>
        <v>100</v>
      </c>
      <c r="N117" s="5">
        <f t="shared" si="48"/>
        <v>100</v>
      </c>
      <c r="O117" s="5">
        <f t="shared" si="48"/>
        <v>100</v>
      </c>
      <c r="P117" s="5">
        <f t="shared" si="48"/>
        <v>100</v>
      </c>
      <c r="Q117" s="5">
        <f t="shared" si="48"/>
        <v>3723</v>
      </c>
    </row>
    <row r="118" spans="1:17" x14ac:dyDescent="0.25">
      <c r="A118" s="56"/>
      <c r="B118" s="56"/>
      <c r="C118" s="56"/>
      <c r="D118" s="31" t="s">
        <v>17</v>
      </c>
      <c r="E118" s="5">
        <f t="shared" si="44"/>
        <v>390309.65604000003</v>
      </c>
      <c r="F118" s="5">
        <f t="shared" si="48"/>
        <v>46458.504000000001</v>
      </c>
      <c r="G118" s="5">
        <f t="shared" si="48"/>
        <v>39315.265520000001</v>
      </c>
      <c r="H118" s="5">
        <f t="shared" si="48"/>
        <v>38431.235520000002</v>
      </c>
      <c r="I118" s="5">
        <f t="shared" si="48"/>
        <v>29704.651000000002</v>
      </c>
      <c r="J118" s="5">
        <f t="shared" si="48"/>
        <v>29550</v>
      </c>
      <c r="K118" s="5">
        <f t="shared" si="48"/>
        <v>29550</v>
      </c>
      <c r="L118" s="5">
        <f t="shared" si="48"/>
        <v>29550</v>
      </c>
      <c r="M118" s="5">
        <f t="shared" si="48"/>
        <v>29550</v>
      </c>
      <c r="N118" s="5">
        <f t="shared" si="48"/>
        <v>29550</v>
      </c>
      <c r="O118" s="5">
        <f t="shared" si="48"/>
        <v>29550</v>
      </c>
      <c r="P118" s="5">
        <f t="shared" si="48"/>
        <v>29550</v>
      </c>
      <c r="Q118" s="5">
        <f t="shared" si="48"/>
        <v>29550</v>
      </c>
    </row>
    <row r="119" spans="1:17" x14ac:dyDescent="0.25">
      <c r="A119" s="60" t="s">
        <v>35</v>
      </c>
      <c r="B119" s="60"/>
      <c r="C119" s="60"/>
      <c r="D119" s="3" t="s">
        <v>13</v>
      </c>
      <c r="E119" s="4">
        <f>SUM(F119:Q119)</f>
        <v>276248.61494</v>
      </c>
      <c r="F119" s="15">
        <f>SUM(F120:F124)</f>
        <v>53158.270700000001</v>
      </c>
      <c r="G119" s="15">
        <f t="shared" ref="G119:H119" si="49">SUM(G120:G124)</f>
        <v>22545.582620000001</v>
      </c>
      <c r="H119" s="15">
        <f t="shared" si="49"/>
        <v>21732.122620000002</v>
      </c>
      <c r="I119" s="15">
        <f t="shared" ref="I119:Q119" si="50">SUM(I120:I124)</f>
        <v>19589.638999999999</v>
      </c>
      <c r="J119" s="15">
        <f t="shared" si="50"/>
        <v>19450</v>
      </c>
      <c r="K119" s="15">
        <f t="shared" si="50"/>
        <v>19450</v>
      </c>
      <c r="L119" s="15">
        <f t="shared" si="50"/>
        <v>19450</v>
      </c>
      <c r="M119" s="15">
        <f t="shared" si="50"/>
        <v>19450</v>
      </c>
      <c r="N119" s="15">
        <f t="shared" si="50"/>
        <v>19450</v>
      </c>
      <c r="O119" s="15">
        <f t="shared" si="50"/>
        <v>19450</v>
      </c>
      <c r="P119" s="15">
        <f t="shared" si="50"/>
        <v>19450</v>
      </c>
      <c r="Q119" s="15">
        <f t="shared" si="50"/>
        <v>23073</v>
      </c>
    </row>
    <row r="120" spans="1:17" outlineLevel="1" x14ac:dyDescent="0.25">
      <c r="A120" s="60"/>
      <c r="B120" s="60"/>
      <c r="C120" s="60"/>
      <c r="D120" s="31" t="s">
        <v>32</v>
      </c>
      <c r="E120" s="4">
        <f t="shared" ref="E120:E124" si="51">SUM(F120:Q120)</f>
        <v>0</v>
      </c>
      <c r="F120" s="5">
        <f>F9+F15+F28+F34+F65+F77+F89</f>
        <v>0</v>
      </c>
      <c r="G120" s="5">
        <f t="shared" ref="G120:Q120" si="52">G9+G15+G28+G34+G65+G77+G89</f>
        <v>0</v>
      </c>
      <c r="H120" s="5">
        <f t="shared" si="52"/>
        <v>0</v>
      </c>
      <c r="I120" s="5">
        <f t="shared" si="52"/>
        <v>0</v>
      </c>
      <c r="J120" s="5">
        <f t="shared" si="52"/>
        <v>0</v>
      </c>
      <c r="K120" s="5">
        <f t="shared" si="52"/>
        <v>0</v>
      </c>
      <c r="L120" s="5">
        <f t="shared" si="52"/>
        <v>0</v>
      </c>
      <c r="M120" s="5">
        <f t="shared" si="52"/>
        <v>0</v>
      </c>
      <c r="N120" s="5">
        <f t="shared" si="52"/>
        <v>0</v>
      </c>
      <c r="O120" s="5">
        <f t="shared" si="52"/>
        <v>0</v>
      </c>
      <c r="P120" s="5">
        <f t="shared" si="52"/>
        <v>0</v>
      </c>
      <c r="Q120" s="5">
        <f t="shared" si="52"/>
        <v>0</v>
      </c>
    </row>
    <row r="121" spans="1:17" ht="33" x14ac:dyDescent="0.25">
      <c r="A121" s="60"/>
      <c r="B121" s="60"/>
      <c r="C121" s="60"/>
      <c r="D121" s="31" t="s">
        <v>14</v>
      </c>
      <c r="E121" s="5">
        <f t="shared" si="51"/>
        <v>0</v>
      </c>
      <c r="F121" s="5">
        <f t="shared" ref="F121:Q124" si="53">F10+F16+F29+F35+F66+F78+F90</f>
        <v>0</v>
      </c>
      <c r="G121" s="5">
        <f t="shared" si="53"/>
        <v>0</v>
      </c>
      <c r="H121" s="5">
        <f t="shared" si="53"/>
        <v>0</v>
      </c>
      <c r="I121" s="5">
        <f t="shared" si="53"/>
        <v>0</v>
      </c>
      <c r="J121" s="5">
        <f t="shared" si="53"/>
        <v>0</v>
      </c>
      <c r="K121" s="5">
        <f t="shared" si="53"/>
        <v>0</v>
      </c>
      <c r="L121" s="5">
        <f t="shared" si="53"/>
        <v>0</v>
      </c>
      <c r="M121" s="5">
        <f t="shared" si="53"/>
        <v>0</v>
      </c>
      <c r="N121" s="5">
        <f t="shared" si="53"/>
        <v>0</v>
      </c>
      <c r="O121" s="5">
        <f t="shared" si="53"/>
        <v>0</v>
      </c>
      <c r="P121" s="5">
        <f t="shared" si="53"/>
        <v>0</v>
      </c>
      <c r="Q121" s="5">
        <f t="shared" si="53"/>
        <v>0</v>
      </c>
    </row>
    <row r="122" spans="1:17" x14ac:dyDescent="0.25">
      <c r="A122" s="60"/>
      <c r="B122" s="60"/>
      <c r="C122" s="60"/>
      <c r="D122" s="31" t="s">
        <v>15</v>
      </c>
      <c r="E122" s="5">
        <f t="shared" si="51"/>
        <v>25029.375</v>
      </c>
      <c r="F122" s="5">
        <f t="shared" si="53"/>
        <v>25029.375</v>
      </c>
      <c r="G122" s="5">
        <f t="shared" si="53"/>
        <v>0</v>
      </c>
      <c r="H122" s="5">
        <f t="shared" si="53"/>
        <v>0</v>
      </c>
      <c r="I122" s="5">
        <f t="shared" si="53"/>
        <v>0</v>
      </c>
      <c r="J122" s="5">
        <f t="shared" si="53"/>
        <v>0</v>
      </c>
      <c r="K122" s="5">
        <f t="shared" si="53"/>
        <v>0</v>
      </c>
      <c r="L122" s="5">
        <f t="shared" si="53"/>
        <v>0</v>
      </c>
      <c r="M122" s="5">
        <f t="shared" si="53"/>
        <v>0</v>
      </c>
      <c r="N122" s="5">
        <f t="shared" si="53"/>
        <v>0</v>
      </c>
      <c r="O122" s="5">
        <f t="shared" si="53"/>
        <v>0</v>
      </c>
      <c r="P122" s="5">
        <f t="shared" si="53"/>
        <v>0</v>
      </c>
      <c r="Q122" s="5">
        <f t="shared" si="53"/>
        <v>0</v>
      </c>
    </row>
    <row r="123" spans="1:17" ht="33" x14ac:dyDescent="0.25">
      <c r="A123" s="60"/>
      <c r="B123" s="60"/>
      <c r="C123" s="60"/>
      <c r="D123" s="31" t="s">
        <v>16</v>
      </c>
      <c r="E123" s="5">
        <f t="shared" si="51"/>
        <v>27748.3917</v>
      </c>
      <c r="F123" s="5">
        <f t="shared" si="53"/>
        <v>10170.3917</v>
      </c>
      <c r="G123" s="5">
        <f t="shared" si="53"/>
        <v>6515</v>
      </c>
      <c r="H123" s="5">
        <f t="shared" si="53"/>
        <v>6540</v>
      </c>
      <c r="I123" s="5">
        <f t="shared" si="53"/>
        <v>100</v>
      </c>
      <c r="J123" s="5">
        <f t="shared" si="53"/>
        <v>100</v>
      </c>
      <c r="K123" s="5">
        <f t="shared" si="53"/>
        <v>100</v>
      </c>
      <c r="L123" s="5">
        <f t="shared" si="53"/>
        <v>100</v>
      </c>
      <c r="M123" s="5">
        <f t="shared" si="53"/>
        <v>100</v>
      </c>
      <c r="N123" s="5">
        <f t="shared" si="53"/>
        <v>100</v>
      </c>
      <c r="O123" s="5">
        <f t="shared" si="53"/>
        <v>100</v>
      </c>
      <c r="P123" s="5">
        <f t="shared" si="53"/>
        <v>100</v>
      </c>
      <c r="Q123" s="5">
        <f t="shared" si="53"/>
        <v>3723</v>
      </c>
    </row>
    <row r="124" spans="1:17" x14ac:dyDescent="0.25">
      <c r="A124" s="60"/>
      <c r="B124" s="60"/>
      <c r="C124" s="60"/>
      <c r="D124" s="31" t="s">
        <v>17</v>
      </c>
      <c r="E124" s="5">
        <f t="shared" si="51"/>
        <v>223470.84824000002</v>
      </c>
      <c r="F124" s="5">
        <f t="shared" si="53"/>
        <v>17958.504000000001</v>
      </c>
      <c r="G124" s="5">
        <f t="shared" si="53"/>
        <v>16030.582620000001</v>
      </c>
      <c r="H124" s="5">
        <f t="shared" si="53"/>
        <v>15192.12262</v>
      </c>
      <c r="I124" s="5">
        <f t="shared" si="53"/>
        <v>19489.638999999999</v>
      </c>
      <c r="J124" s="5">
        <f t="shared" si="53"/>
        <v>19350</v>
      </c>
      <c r="K124" s="5">
        <f t="shared" si="53"/>
        <v>19350</v>
      </c>
      <c r="L124" s="5">
        <f t="shared" si="53"/>
        <v>19350</v>
      </c>
      <c r="M124" s="5">
        <f t="shared" si="53"/>
        <v>19350</v>
      </c>
      <c r="N124" s="5">
        <f t="shared" si="53"/>
        <v>19350</v>
      </c>
      <c r="O124" s="5">
        <f t="shared" si="53"/>
        <v>19350</v>
      </c>
      <c r="P124" s="5">
        <f t="shared" si="53"/>
        <v>19350</v>
      </c>
      <c r="Q124" s="5">
        <f t="shared" si="53"/>
        <v>19350</v>
      </c>
    </row>
    <row r="125" spans="1:17" x14ac:dyDescent="0.25">
      <c r="A125" s="60" t="s">
        <v>36</v>
      </c>
      <c r="B125" s="60"/>
      <c r="C125" s="60"/>
      <c r="D125" s="3" t="s">
        <v>13</v>
      </c>
      <c r="E125" s="4">
        <f>SUM(F125:Q125)</f>
        <v>196461.18089999998</v>
      </c>
      <c r="F125" s="15">
        <f>SUM(F126:F130)</f>
        <v>53722.373099999997</v>
      </c>
      <c r="G125" s="15">
        <f t="shared" ref="G125:H125" si="54">SUM(G126:G130)</f>
        <v>25484.6829</v>
      </c>
      <c r="H125" s="15">
        <f t="shared" si="54"/>
        <v>25439.1129</v>
      </c>
      <c r="I125" s="15">
        <f t="shared" ref="I125:Q125" si="55">SUM(I126:I130)</f>
        <v>10215.012000000001</v>
      </c>
      <c r="J125" s="15">
        <f t="shared" si="55"/>
        <v>10200</v>
      </c>
      <c r="K125" s="15">
        <f t="shared" si="55"/>
        <v>10200</v>
      </c>
      <c r="L125" s="15">
        <f t="shared" si="55"/>
        <v>10200</v>
      </c>
      <c r="M125" s="15">
        <f t="shared" si="55"/>
        <v>10200</v>
      </c>
      <c r="N125" s="15">
        <f t="shared" si="55"/>
        <v>10200</v>
      </c>
      <c r="O125" s="15">
        <f t="shared" si="55"/>
        <v>10200</v>
      </c>
      <c r="P125" s="15">
        <f t="shared" si="55"/>
        <v>10200</v>
      </c>
      <c r="Q125" s="15">
        <f t="shared" si="55"/>
        <v>10200</v>
      </c>
    </row>
    <row r="126" spans="1:17" outlineLevel="1" x14ac:dyDescent="0.25">
      <c r="A126" s="60"/>
      <c r="B126" s="60"/>
      <c r="C126" s="60"/>
      <c r="D126" s="31" t="s">
        <v>32</v>
      </c>
      <c r="E126" s="5">
        <f t="shared" ref="E126:E130" si="56">SUM(F126:Q126)</f>
        <v>0</v>
      </c>
      <c r="F126" s="5">
        <f>F40+F53+F59+F70+F83</f>
        <v>0</v>
      </c>
      <c r="G126" s="5">
        <f t="shared" ref="G126:Q126" si="57">G40+G53+G59+G70+G83</f>
        <v>0</v>
      </c>
      <c r="H126" s="5">
        <f t="shared" si="57"/>
        <v>0</v>
      </c>
      <c r="I126" s="5">
        <f t="shared" si="57"/>
        <v>0</v>
      </c>
      <c r="J126" s="5">
        <f t="shared" si="57"/>
        <v>0</v>
      </c>
      <c r="K126" s="5">
        <f t="shared" si="57"/>
        <v>0</v>
      </c>
      <c r="L126" s="5">
        <f t="shared" si="57"/>
        <v>0</v>
      </c>
      <c r="M126" s="5">
        <f t="shared" si="57"/>
        <v>0</v>
      </c>
      <c r="N126" s="5">
        <f t="shared" si="57"/>
        <v>0</v>
      </c>
      <c r="O126" s="5">
        <f t="shared" si="57"/>
        <v>0</v>
      </c>
      <c r="P126" s="5">
        <f t="shared" si="57"/>
        <v>0</v>
      </c>
      <c r="Q126" s="5">
        <f t="shared" si="57"/>
        <v>0</v>
      </c>
    </row>
    <row r="127" spans="1:17" ht="33" x14ac:dyDescent="0.25">
      <c r="A127" s="60"/>
      <c r="B127" s="60"/>
      <c r="C127" s="60"/>
      <c r="D127" s="31" t="s">
        <v>14</v>
      </c>
      <c r="E127" s="5">
        <f t="shared" si="56"/>
        <v>12542.654990000001</v>
      </c>
      <c r="F127" s="5">
        <f t="shared" ref="F127:Q130" si="58">F41+F54+F60+F71+F84</f>
        <v>12542.654990000001</v>
      </c>
      <c r="G127" s="5">
        <f t="shared" si="58"/>
        <v>0</v>
      </c>
      <c r="H127" s="5">
        <f t="shared" si="58"/>
        <v>0</v>
      </c>
      <c r="I127" s="5">
        <f t="shared" si="58"/>
        <v>0</v>
      </c>
      <c r="J127" s="5">
        <f t="shared" si="58"/>
        <v>0</v>
      </c>
      <c r="K127" s="5">
        <f t="shared" si="58"/>
        <v>0</v>
      </c>
      <c r="L127" s="5">
        <f t="shared" si="58"/>
        <v>0</v>
      </c>
      <c r="M127" s="5">
        <f t="shared" si="58"/>
        <v>0</v>
      </c>
      <c r="N127" s="5">
        <f t="shared" si="58"/>
        <v>0</v>
      </c>
      <c r="O127" s="5">
        <f t="shared" si="58"/>
        <v>0</v>
      </c>
      <c r="P127" s="5">
        <f t="shared" si="58"/>
        <v>0</v>
      </c>
      <c r="Q127" s="5">
        <f t="shared" si="58"/>
        <v>0</v>
      </c>
    </row>
    <row r="128" spans="1:17" x14ac:dyDescent="0.25">
      <c r="A128" s="60"/>
      <c r="B128" s="60"/>
      <c r="C128" s="60"/>
      <c r="D128" s="31" t="s">
        <v>15</v>
      </c>
      <c r="E128" s="5">
        <f t="shared" si="56"/>
        <v>4334.5420699999995</v>
      </c>
      <c r="F128" s="5">
        <f t="shared" si="58"/>
        <v>4334.5420699999995</v>
      </c>
      <c r="G128" s="5">
        <f t="shared" si="58"/>
        <v>0</v>
      </c>
      <c r="H128" s="5">
        <f t="shared" si="58"/>
        <v>0</v>
      </c>
      <c r="I128" s="5">
        <f t="shared" si="58"/>
        <v>0</v>
      </c>
      <c r="J128" s="5">
        <f t="shared" si="58"/>
        <v>0</v>
      </c>
      <c r="K128" s="5">
        <f t="shared" si="58"/>
        <v>0</v>
      </c>
      <c r="L128" s="5">
        <f t="shared" si="58"/>
        <v>0</v>
      </c>
      <c r="M128" s="5">
        <f t="shared" si="58"/>
        <v>0</v>
      </c>
      <c r="N128" s="5">
        <f t="shared" si="58"/>
        <v>0</v>
      </c>
      <c r="O128" s="5">
        <f t="shared" si="58"/>
        <v>0</v>
      </c>
      <c r="P128" s="5">
        <f t="shared" si="58"/>
        <v>0</v>
      </c>
      <c r="Q128" s="5">
        <f t="shared" si="58"/>
        <v>0</v>
      </c>
    </row>
    <row r="129" spans="1:17" ht="33" x14ac:dyDescent="0.25">
      <c r="A129" s="60"/>
      <c r="B129" s="60"/>
      <c r="C129" s="60"/>
      <c r="D129" s="31" t="s">
        <v>16</v>
      </c>
      <c r="E129" s="5">
        <f t="shared" si="56"/>
        <v>12745.17604</v>
      </c>
      <c r="F129" s="5">
        <f t="shared" si="58"/>
        <v>8345.1760400000003</v>
      </c>
      <c r="G129" s="5">
        <f t="shared" si="58"/>
        <v>2200</v>
      </c>
      <c r="H129" s="5">
        <f t="shared" si="58"/>
        <v>2200</v>
      </c>
      <c r="I129" s="5">
        <f t="shared" si="58"/>
        <v>0</v>
      </c>
      <c r="J129" s="5">
        <f t="shared" si="58"/>
        <v>0</v>
      </c>
      <c r="K129" s="5">
        <f t="shared" si="58"/>
        <v>0</v>
      </c>
      <c r="L129" s="5">
        <f t="shared" si="58"/>
        <v>0</v>
      </c>
      <c r="M129" s="5">
        <f t="shared" si="58"/>
        <v>0</v>
      </c>
      <c r="N129" s="5">
        <f t="shared" si="58"/>
        <v>0</v>
      </c>
      <c r="O129" s="5">
        <f t="shared" si="58"/>
        <v>0</v>
      </c>
      <c r="P129" s="5">
        <f t="shared" si="58"/>
        <v>0</v>
      </c>
      <c r="Q129" s="5">
        <f t="shared" si="58"/>
        <v>0</v>
      </c>
    </row>
    <row r="130" spans="1:17" ht="18.75" customHeight="1" x14ac:dyDescent="0.25">
      <c r="A130" s="60"/>
      <c r="B130" s="60"/>
      <c r="C130" s="60"/>
      <c r="D130" s="31" t="s">
        <v>17</v>
      </c>
      <c r="E130" s="5">
        <f t="shared" si="56"/>
        <v>166838.80780000001</v>
      </c>
      <c r="F130" s="5">
        <f t="shared" si="58"/>
        <v>28500</v>
      </c>
      <c r="G130" s="5">
        <f t="shared" si="58"/>
        <v>23284.6829</v>
      </c>
      <c r="H130" s="5">
        <f t="shared" si="58"/>
        <v>23239.1129</v>
      </c>
      <c r="I130" s="5">
        <f t="shared" si="58"/>
        <v>10215.012000000001</v>
      </c>
      <c r="J130" s="5">
        <f t="shared" si="58"/>
        <v>10200</v>
      </c>
      <c r="K130" s="5">
        <f t="shared" si="58"/>
        <v>10200</v>
      </c>
      <c r="L130" s="5">
        <f t="shared" si="58"/>
        <v>10200</v>
      </c>
      <c r="M130" s="5">
        <f t="shared" si="58"/>
        <v>10200</v>
      </c>
      <c r="N130" s="5">
        <f t="shared" si="58"/>
        <v>10200</v>
      </c>
      <c r="O130" s="5">
        <f t="shared" si="58"/>
        <v>10200</v>
      </c>
      <c r="P130" s="5">
        <f t="shared" si="58"/>
        <v>10200</v>
      </c>
      <c r="Q130" s="5">
        <f t="shared" si="58"/>
        <v>10200</v>
      </c>
    </row>
    <row r="134" spans="1:17" x14ac:dyDescent="0.25">
      <c r="F134" s="22"/>
    </row>
  </sheetData>
  <mergeCells count="53">
    <mergeCell ref="A88:A93"/>
    <mergeCell ref="B88:B93"/>
    <mergeCell ref="C88:C93"/>
    <mergeCell ref="A119:C124"/>
    <mergeCell ref="A125:C130"/>
    <mergeCell ref="A100:C105"/>
    <mergeCell ref="A106:C106"/>
    <mergeCell ref="A107:C112"/>
    <mergeCell ref="A113:C118"/>
    <mergeCell ref="C64:C69"/>
    <mergeCell ref="A76:A81"/>
    <mergeCell ref="B76:B81"/>
    <mergeCell ref="C76:C81"/>
    <mergeCell ref="A82:A87"/>
    <mergeCell ref="B82:B87"/>
    <mergeCell ref="C82:C87"/>
    <mergeCell ref="A26:Q26"/>
    <mergeCell ref="A27:A32"/>
    <mergeCell ref="B27:B32"/>
    <mergeCell ref="C27:C32"/>
    <mergeCell ref="C33:C38"/>
    <mergeCell ref="A7:Q7"/>
    <mergeCell ref="A8:A13"/>
    <mergeCell ref="B8:B13"/>
    <mergeCell ref="C8:C13"/>
    <mergeCell ref="A14:A19"/>
    <mergeCell ref="B14:B19"/>
    <mergeCell ref="C14:C19"/>
    <mergeCell ref="G1:Q1"/>
    <mergeCell ref="A2:Q2"/>
    <mergeCell ref="A3:A5"/>
    <mergeCell ref="B3:B5"/>
    <mergeCell ref="C3:C5"/>
    <mergeCell ref="D3:D5"/>
    <mergeCell ref="E3:Q3"/>
    <mergeCell ref="E4:E5"/>
    <mergeCell ref="G4:Q4"/>
    <mergeCell ref="A20:C25"/>
    <mergeCell ref="A45:C50"/>
    <mergeCell ref="A94:C99"/>
    <mergeCell ref="C39:C44"/>
    <mergeCell ref="A33:A44"/>
    <mergeCell ref="B33:B44"/>
    <mergeCell ref="C70:C75"/>
    <mergeCell ref="A64:A75"/>
    <mergeCell ref="B64:B75"/>
    <mergeCell ref="A51:Q51"/>
    <mergeCell ref="A52:A57"/>
    <mergeCell ref="B52:B57"/>
    <mergeCell ref="C52:C57"/>
    <mergeCell ref="A58:A63"/>
    <mergeCell ref="B58:B63"/>
    <mergeCell ref="C58:C63"/>
  </mergeCells>
  <pageMargins left="0.23622047244094491" right="0.23622047244094491" top="0.39370078740157483" bottom="0.39370078740157483" header="0.31496062992125984" footer="0.31496062992125984"/>
  <pageSetup paperSize="9" scale="36" fitToHeight="0" orientation="landscape" r:id="rId1"/>
  <rowBreaks count="1" manualBreakCount="1">
    <brk id="63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Туйкина И В</dc:creator>
  <cp:lastModifiedBy>Михалева Людмила Алексеевна</cp:lastModifiedBy>
  <cp:lastPrinted>2019-11-12T05:36:27Z</cp:lastPrinted>
  <dcterms:created xsi:type="dcterms:W3CDTF">2017-05-29T12:41:03Z</dcterms:created>
  <dcterms:modified xsi:type="dcterms:W3CDTF">2019-11-20T11:44:31Z</dcterms:modified>
</cp:coreProperties>
</file>