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08 Имущество\МП\135-п от 29.03.2021 - копия\"/>
    </mc:Choice>
  </mc:AlternateContent>
  <xr:revisionPtr revIDLastSave="0" documentId="13_ncr:1_{746DB1DD-349E-4A96-A12A-7F50B757B835}" xr6:coauthVersionLast="45" xr6:coauthVersionMax="45" xr10:uidLastSave="{00000000-0000-0000-0000-000000000000}"/>
  <bookViews>
    <workbookView xWindow="12570" yWindow="180" windowWidth="14070" windowHeight="15420" xr2:uid="{00000000-000D-0000-FFFF-FFFF00000000}"/>
  </bookViews>
  <sheets>
    <sheet name="2018" sheetId="1" r:id="rId1"/>
  </sheets>
  <definedNames>
    <definedName name="_xlnm._FilterDatabase" localSheetId="0" hidden="1">'2018'!$A$6:$R$137</definedName>
    <definedName name="Z_24583E6D_89B9_498A_976C_5AD203482A74_.wvu.PrintArea" localSheetId="0" hidden="1">'2018'!$A$1:$Q$112</definedName>
    <definedName name="Z_37320934_34E6_4722_8E92_9F77EAB0AB6C_.wvu.PrintArea" localSheetId="0" hidden="1">'2018'!$A$1:$Q$112</definedName>
    <definedName name="Z_469057AC_3DDA_472C_AA7B_B76ECE8A31ED_.wvu.PrintArea" localSheetId="0" hidden="1">'2018'!$A$1:$Q$112</definedName>
    <definedName name="Z_5A8F0DBE_1BD9_41FF_9CF6_686C098930B2_.wvu.PrintArea" localSheetId="0" hidden="1">'2018'!$A$1:$Q$112</definedName>
    <definedName name="Z_5C46AB69_1E93_463E_95D4_983D6B00B8B3_.wvu.PrintArea" localSheetId="0" hidden="1">'2018'!$A$1:$Q$112</definedName>
    <definedName name="Z_5EA8AD4D_8094_4555_8AE0_D79579B47F9D_.wvu.PrintArea" localSheetId="0" hidden="1">'2018'!$A$1:$Q$112</definedName>
    <definedName name="Z_6557DF1B_A1FD_4066_A0B1_7FD2DCF99760_.wvu.PrintArea" localSheetId="0" hidden="1">'2018'!$A$1:$Q$112</definedName>
    <definedName name="Z_C05F6FFF_1269_4C02_9403_BA19A562A00F_.wvu.PrintArea" localSheetId="0" hidden="1">'2018'!$A$1:$Q$112</definedName>
    <definedName name="Z_D846739F_98AA_4162_A91D_7F60BADD3165_.wvu.PrintArea" localSheetId="0" hidden="1">'2018'!$A$1:$Q$112</definedName>
    <definedName name="Z_E7EECBF4_6533_4B1B_A11E_1CAF8171C831_.wvu.PrintArea" localSheetId="0" hidden="1">'2018'!$A$1:$Q$112</definedName>
    <definedName name="Z_F815E10B_333A_4E46_B2BE_60F93FB6C339_.wvu.PrintArea" localSheetId="0" hidden="1">'2018'!$A$1:$Q$112</definedName>
    <definedName name="_xlnm.Print_Area" localSheetId="0">'2018'!$A$1:$Q$137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2" i="1" l="1"/>
  <c r="H71" i="1"/>
  <c r="H61" i="1"/>
  <c r="H55" i="1"/>
  <c r="G55" i="1"/>
  <c r="G61" i="1"/>
  <c r="H79" i="1" l="1"/>
  <c r="G30" i="1" l="1"/>
  <c r="G72" i="1" l="1"/>
  <c r="G71" i="1"/>
  <c r="G79" i="1" l="1"/>
  <c r="G48" i="1" l="1"/>
  <c r="G47" i="1" l="1"/>
  <c r="G54" i="1" l="1"/>
  <c r="G53" i="1"/>
  <c r="Q42" i="1"/>
  <c r="P42" i="1"/>
  <c r="O42" i="1"/>
  <c r="N42" i="1"/>
  <c r="M42" i="1"/>
  <c r="L42" i="1"/>
  <c r="K42" i="1"/>
  <c r="J42" i="1"/>
  <c r="I42" i="1"/>
  <c r="H42" i="1"/>
  <c r="G43" i="1"/>
  <c r="G36" i="1"/>
  <c r="G24" i="1"/>
  <c r="G42" i="1" s="1"/>
  <c r="Q104" i="1" l="1"/>
  <c r="P104" i="1"/>
  <c r="O104" i="1"/>
  <c r="N104" i="1"/>
  <c r="M104" i="1"/>
  <c r="L104" i="1"/>
  <c r="K104" i="1"/>
  <c r="J104" i="1"/>
  <c r="I104" i="1"/>
  <c r="H104" i="1"/>
  <c r="G104" i="1"/>
  <c r="Q103" i="1"/>
  <c r="P103" i="1"/>
  <c r="O103" i="1"/>
  <c r="N103" i="1"/>
  <c r="M103" i="1"/>
  <c r="L103" i="1"/>
  <c r="K103" i="1"/>
  <c r="J103" i="1"/>
  <c r="I103" i="1"/>
  <c r="H103" i="1"/>
  <c r="G103" i="1"/>
  <c r="Q102" i="1"/>
  <c r="P102" i="1"/>
  <c r="O102" i="1"/>
  <c r="N102" i="1"/>
  <c r="M102" i="1"/>
  <c r="L102" i="1"/>
  <c r="K102" i="1"/>
  <c r="J102" i="1"/>
  <c r="I102" i="1"/>
  <c r="H102" i="1"/>
  <c r="G102" i="1"/>
  <c r="Q101" i="1"/>
  <c r="P101" i="1"/>
  <c r="O101" i="1"/>
  <c r="N101" i="1"/>
  <c r="M101" i="1"/>
  <c r="L101" i="1"/>
  <c r="K101" i="1"/>
  <c r="J101" i="1"/>
  <c r="I101" i="1"/>
  <c r="H101" i="1"/>
  <c r="E101" i="1" s="1"/>
  <c r="G101" i="1"/>
  <c r="Q99" i="1"/>
  <c r="Q105" i="1" s="1"/>
  <c r="P99" i="1"/>
  <c r="P105" i="1" s="1"/>
  <c r="O99" i="1"/>
  <c r="O105" i="1" s="1"/>
  <c r="N99" i="1"/>
  <c r="N105" i="1" s="1"/>
  <c r="M99" i="1"/>
  <c r="M105" i="1" s="1"/>
  <c r="L99" i="1"/>
  <c r="L105" i="1" s="1"/>
  <c r="K99" i="1"/>
  <c r="K105" i="1" s="1"/>
  <c r="J99" i="1"/>
  <c r="J105" i="1" s="1"/>
  <c r="I99" i="1"/>
  <c r="I105" i="1" s="1"/>
  <c r="H99" i="1"/>
  <c r="H105" i="1" s="1"/>
  <c r="G99" i="1"/>
  <c r="G105" i="1" s="1"/>
  <c r="F104" i="1"/>
  <c r="F103" i="1"/>
  <c r="F102" i="1"/>
  <c r="F101" i="1"/>
  <c r="F99" i="1"/>
  <c r="F105" i="1" s="1"/>
  <c r="E98" i="1"/>
  <c r="E97" i="1"/>
  <c r="E96" i="1"/>
  <c r="E95" i="1"/>
  <c r="Q94" i="1"/>
  <c r="Q100" i="1" s="1"/>
  <c r="O94" i="1"/>
  <c r="O100" i="1" s="1"/>
  <c r="N94" i="1"/>
  <c r="N100" i="1" s="1"/>
  <c r="M94" i="1"/>
  <c r="M100" i="1" s="1"/>
  <c r="K94" i="1"/>
  <c r="K100" i="1" s="1"/>
  <c r="J94" i="1"/>
  <c r="J100" i="1" s="1"/>
  <c r="I94" i="1"/>
  <c r="I100" i="1" s="1"/>
  <c r="G94" i="1"/>
  <c r="G100" i="1" s="1"/>
  <c r="E113" i="1"/>
  <c r="F114" i="1"/>
  <c r="G114" i="1"/>
  <c r="H114" i="1"/>
  <c r="E115" i="1"/>
  <c r="E116" i="1"/>
  <c r="E117" i="1"/>
  <c r="E118" i="1"/>
  <c r="E119" i="1"/>
  <c r="F127" i="1"/>
  <c r="G127" i="1"/>
  <c r="H127" i="1"/>
  <c r="I127" i="1"/>
  <c r="J127" i="1"/>
  <c r="K127" i="1"/>
  <c r="L127" i="1"/>
  <c r="M127" i="1"/>
  <c r="N127" i="1"/>
  <c r="O127" i="1"/>
  <c r="P127" i="1"/>
  <c r="Q127" i="1"/>
  <c r="H128" i="1"/>
  <c r="I128" i="1"/>
  <c r="J128" i="1"/>
  <c r="K128" i="1"/>
  <c r="L128" i="1"/>
  <c r="M128" i="1"/>
  <c r="N128" i="1"/>
  <c r="O128" i="1"/>
  <c r="P128" i="1"/>
  <c r="Q128" i="1"/>
  <c r="H129" i="1"/>
  <c r="I129" i="1"/>
  <c r="J129" i="1"/>
  <c r="K129" i="1"/>
  <c r="L129" i="1"/>
  <c r="M129" i="1"/>
  <c r="N129" i="1"/>
  <c r="O129" i="1"/>
  <c r="P129" i="1"/>
  <c r="Q129" i="1"/>
  <c r="H130" i="1"/>
  <c r="I130" i="1"/>
  <c r="J130" i="1"/>
  <c r="K130" i="1"/>
  <c r="L130" i="1"/>
  <c r="M130" i="1"/>
  <c r="N130" i="1"/>
  <c r="O130" i="1"/>
  <c r="P130" i="1"/>
  <c r="Q130" i="1"/>
  <c r="H131" i="1"/>
  <c r="I131" i="1"/>
  <c r="J131" i="1"/>
  <c r="K131" i="1"/>
  <c r="L131" i="1"/>
  <c r="M131" i="1"/>
  <c r="N131" i="1"/>
  <c r="O131" i="1"/>
  <c r="P131" i="1"/>
  <c r="Q131" i="1"/>
  <c r="F133" i="1"/>
  <c r="G133" i="1"/>
  <c r="H133" i="1"/>
  <c r="I133" i="1"/>
  <c r="J133" i="1"/>
  <c r="K133" i="1"/>
  <c r="L133" i="1"/>
  <c r="M133" i="1"/>
  <c r="N133" i="1"/>
  <c r="O133" i="1"/>
  <c r="P133" i="1"/>
  <c r="Q133" i="1"/>
  <c r="F134" i="1"/>
  <c r="H134" i="1"/>
  <c r="I134" i="1"/>
  <c r="J134" i="1"/>
  <c r="K134" i="1"/>
  <c r="L134" i="1"/>
  <c r="M134" i="1"/>
  <c r="N134" i="1"/>
  <c r="O134" i="1"/>
  <c r="P134" i="1"/>
  <c r="Q134" i="1"/>
  <c r="H135" i="1"/>
  <c r="I135" i="1"/>
  <c r="J135" i="1"/>
  <c r="K135" i="1"/>
  <c r="L135" i="1"/>
  <c r="M135" i="1"/>
  <c r="N135" i="1"/>
  <c r="O135" i="1"/>
  <c r="P135" i="1"/>
  <c r="Q135" i="1"/>
  <c r="H136" i="1"/>
  <c r="I136" i="1"/>
  <c r="J136" i="1"/>
  <c r="K136" i="1"/>
  <c r="L136" i="1"/>
  <c r="M136" i="1"/>
  <c r="N136" i="1"/>
  <c r="O136" i="1"/>
  <c r="P136" i="1"/>
  <c r="Q136" i="1"/>
  <c r="H137" i="1"/>
  <c r="I137" i="1"/>
  <c r="J137" i="1"/>
  <c r="K137" i="1"/>
  <c r="L137" i="1"/>
  <c r="M137" i="1"/>
  <c r="N137" i="1"/>
  <c r="O137" i="1"/>
  <c r="P137" i="1"/>
  <c r="Q137" i="1"/>
  <c r="Q43" i="1"/>
  <c r="P43" i="1"/>
  <c r="O43" i="1"/>
  <c r="N43" i="1"/>
  <c r="M43" i="1"/>
  <c r="L43" i="1"/>
  <c r="K43" i="1"/>
  <c r="J43" i="1"/>
  <c r="I43" i="1"/>
  <c r="H43" i="1"/>
  <c r="Q41" i="1"/>
  <c r="P41" i="1"/>
  <c r="O41" i="1"/>
  <c r="N41" i="1"/>
  <c r="M41" i="1"/>
  <c r="L41" i="1"/>
  <c r="K41" i="1"/>
  <c r="J41" i="1"/>
  <c r="I41" i="1"/>
  <c r="H41" i="1"/>
  <c r="G41" i="1"/>
  <c r="Q40" i="1"/>
  <c r="P40" i="1"/>
  <c r="O40" i="1"/>
  <c r="N40" i="1"/>
  <c r="M40" i="1"/>
  <c r="L40" i="1"/>
  <c r="K40" i="1"/>
  <c r="J40" i="1"/>
  <c r="I40" i="1"/>
  <c r="H40" i="1"/>
  <c r="G40" i="1"/>
  <c r="Q39" i="1"/>
  <c r="P39" i="1"/>
  <c r="O39" i="1"/>
  <c r="N39" i="1"/>
  <c r="M39" i="1"/>
  <c r="L39" i="1"/>
  <c r="K39" i="1"/>
  <c r="J39" i="1"/>
  <c r="I39" i="1"/>
  <c r="H39" i="1"/>
  <c r="H38" i="1" s="1"/>
  <c r="G39" i="1"/>
  <c r="F41" i="1"/>
  <c r="F40" i="1"/>
  <c r="F39" i="1"/>
  <c r="E103" i="1" l="1"/>
  <c r="E114" i="1"/>
  <c r="H94" i="1"/>
  <c r="H100" i="1" s="1"/>
  <c r="L94" i="1"/>
  <c r="L100" i="1" s="1"/>
  <c r="P94" i="1"/>
  <c r="P100" i="1" s="1"/>
  <c r="E99" i="1"/>
  <c r="K126" i="1"/>
  <c r="N132" i="1"/>
  <c r="J132" i="1"/>
  <c r="N126" i="1"/>
  <c r="J126" i="1"/>
  <c r="E102" i="1"/>
  <c r="O132" i="1"/>
  <c r="Q132" i="1"/>
  <c r="M132" i="1"/>
  <c r="I132" i="1"/>
  <c r="Q126" i="1"/>
  <c r="M126" i="1"/>
  <c r="E127" i="1"/>
  <c r="E104" i="1"/>
  <c r="K132" i="1"/>
  <c r="O126" i="1"/>
  <c r="P132" i="1"/>
  <c r="L132" i="1"/>
  <c r="H132" i="1"/>
  <c r="P126" i="1"/>
  <c r="L126" i="1"/>
  <c r="H126" i="1"/>
  <c r="E105" i="1"/>
  <c r="F94" i="1"/>
  <c r="I126" i="1"/>
  <c r="E133" i="1"/>
  <c r="E39" i="1"/>
  <c r="E94" i="1" l="1"/>
  <c r="F100" i="1"/>
  <c r="E100" i="1" s="1"/>
  <c r="N139" i="1"/>
  <c r="H139" i="1"/>
  <c r="K139" i="1"/>
  <c r="I139" i="1"/>
  <c r="L139" i="1"/>
  <c r="M139" i="1"/>
  <c r="O139" i="1"/>
  <c r="P139" i="1"/>
  <c r="Q139" i="1"/>
  <c r="J139" i="1"/>
  <c r="G136" i="1" l="1"/>
  <c r="G85" i="1"/>
  <c r="G91" i="1" s="1"/>
  <c r="G18" i="1"/>
  <c r="G135" i="1"/>
  <c r="G134" i="1"/>
  <c r="E134" i="1" l="1"/>
  <c r="G130" i="1"/>
  <c r="G74" i="1"/>
  <c r="G111" i="1" l="1"/>
  <c r="G124" i="1" s="1"/>
  <c r="G89" i="1"/>
  <c r="G128" i="1"/>
  <c r="G90" i="1"/>
  <c r="G129" i="1"/>
  <c r="I92" i="1"/>
  <c r="G110" i="1" l="1"/>
  <c r="G123" i="1" s="1"/>
  <c r="I112" i="1"/>
  <c r="I125" i="1" s="1"/>
  <c r="G109" i="1"/>
  <c r="G122" i="1" s="1"/>
  <c r="G50" i="1"/>
  <c r="G69" i="1"/>
  <c r="G45" i="1"/>
  <c r="G137" i="1" l="1"/>
  <c r="G132" i="1" s="1"/>
  <c r="G131" i="1"/>
  <c r="G126" i="1" s="1"/>
  <c r="G139" i="1" l="1"/>
  <c r="F80" i="1"/>
  <c r="F71" i="1"/>
  <c r="F128" i="1" s="1"/>
  <c r="F72" i="1"/>
  <c r="F74" i="1"/>
  <c r="F56" i="1"/>
  <c r="F37" i="1"/>
  <c r="F30" i="1"/>
  <c r="F36" i="1"/>
  <c r="F24" i="1"/>
  <c r="F31" i="1"/>
  <c r="F25" i="1"/>
  <c r="F13" i="1"/>
  <c r="F12" i="1"/>
  <c r="F137" i="1" l="1"/>
  <c r="E137" i="1" s="1"/>
  <c r="E128" i="1"/>
  <c r="F131" i="1"/>
  <c r="E131" i="1" s="1"/>
  <c r="F43" i="1"/>
  <c r="E62" i="1"/>
  <c r="F61" i="1"/>
  <c r="E61" i="1" s="1"/>
  <c r="F85" i="1" l="1"/>
  <c r="F79" i="1"/>
  <c r="F73" i="1"/>
  <c r="F49" i="1" l="1"/>
  <c r="F55" i="1" l="1"/>
  <c r="F136" i="1" s="1"/>
  <c r="E136" i="1" s="1"/>
  <c r="F18" i="1"/>
  <c r="F42" i="1" l="1"/>
  <c r="E42" i="1" s="1"/>
  <c r="F130" i="1"/>
  <c r="E130" i="1" s="1"/>
  <c r="F92" i="1"/>
  <c r="F112" i="1" s="1"/>
  <c r="F91" i="1"/>
  <c r="F81" i="1"/>
  <c r="F38" i="1" l="1"/>
  <c r="F111" i="1"/>
  <c r="F125" i="1"/>
  <c r="F14" i="1"/>
  <c r="F124" i="1" l="1"/>
  <c r="F48" i="1"/>
  <c r="F135" i="1" s="1"/>
  <c r="F132" i="1" s="1"/>
  <c r="E132" i="1" s="1"/>
  <c r="E135" i="1" l="1"/>
  <c r="F57" i="1"/>
  <c r="F20" i="1"/>
  <c r="F26" i="1"/>
  <c r="F32" i="1"/>
  <c r="E25" i="1" l="1"/>
  <c r="I88" i="1" l="1"/>
  <c r="I108" i="1" s="1"/>
  <c r="J88" i="1"/>
  <c r="J108" i="1" s="1"/>
  <c r="K88" i="1"/>
  <c r="K108" i="1" s="1"/>
  <c r="L88" i="1"/>
  <c r="L108" i="1" s="1"/>
  <c r="M88" i="1"/>
  <c r="M108" i="1" s="1"/>
  <c r="N88" i="1"/>
  <c r="N108" i="1" s="1"/>
  <c r="O88" i="1"/>
  <c r="O108" i="1" s="1"/>
  <c r="P88" i="1"/>
  <c r="P108" i="1" s="1"/>
  <c r="Q88" i="1"/>
  <c r="Q108" i="1" s="1"/>
  <c r="I89" i="1"/>
  <c r="J89" i="1"/>
  <c r="K89" i="1"/>
  <c r="L89" i="1"/>
  <c r="M89" i="1"/>
  <c r="N89" i="1"/>
  <c r="O89" i="1"/>
  <c r="P89" i="1"/>
  <c r="Q89" i="1"/>
  <c r="I90" i="1"/>
  <c r="J90" i="1"/>
  <c r="K90" i="1"/>
  <c r="L90" i="1"/>
  <c r="M90" i="1"/>
  <c r="N90" i="1"/>
  <c r="O90" i="1"/>
  <c r="P90" i="1"/>
  <c r="Q90" i="1"/>
  <c r="I91" i="1"/>
  <c r="J91" i="1"/>
  <c r="K91" i="1"/>
  <c r="L91" i="1"/>
  <c r="M91" i="1"/>
  <c r="N91" i="1"/>
  <c r="O91" i="1"/>
  <c r="P91" i="1"/>
  <c r="Q91" i="1"/>
  <c r="J92" i="1"/>
  <c r="K92" i="1"/>
  <c r="L92" i="1"/>
  <c r="M92" i="1"/>
  <c r="N92" i="1"/>
  <c r="O92" i="1"/>
  <c r="P92" i="1"/>
  <c r="Q92" i="1"/>
  <c r="I75" i="1"/>
  <c r="J75" i="1"/>
  <c r="K75" i="1"/>
  <c r="L75" i="1"/>
  <c r="M75" i="1"/>
  <c r="N75" i="1"/>
  <c r="O75" i="1"/>
  <c r="P75" i="1"/>
  <c r="Q75" i="1"/>
  <c r="I81" i="1"/>
  <c r="J81" i="1"/>
  <c r="K81" i="1"/>
  <c r="L81" i="1"/>
  <c r="M81" i="1"/>
  <c r="N81" i="1"/>
  <c r="O81" i="1"/>
  <c r="P81" i="1"/>
  <c r="Q81" i="1"/>
  <c r="N69" i="1"/>
  <c r="M69" i="1"/>
  <c r="L69" i="1"/>
  <c r="P69" i="1"/>
  <c r="J69" i="1"/>
  <c r="I69" i="1"/>
  <c r="K69" i="1"/>
  <c r="O69" i="1"/>
  <c r="Q69" i="1"/>
  <c r="I63" i="1"/>
  <c r="J63" i="1"/>
  <c r="K63" i="1"/>
  <c r="L63" i="1"/>
  <c r="M63" i="1"/>
  <c r="N63" i="1"/>
  <c r="O63" i="1"/>
  <c r="P63" i="1"/>
  <c r="Q63" i="1"/>
  <c r="I57" i="1"/>
  <c r="J57" i="1"/>
  <c r="K57" i="1"/>
  <c r="L57" i="1"/>
  <c r="M57" i="1"/>
  <c r="N57" i="1"/>
  <c r="O57" i="1"/>
  <c r="P57" i="1"/>
  <c r="Q57" i="1"/>
  <c r="I51" i="1"/>
  <c r="J51" i="1"/>
  <c r="K51" i="1"/>
  <c r="L51" i="1"/>
  <c r="M51" i="1"/>
  <c r="N51" i="1"/>
  <c r="O51" i="1"/>
  <c r="P51" i="1"/>
  <c r="P45" i="1"/>
  <c r="O45" i="1"/>
  <c r="N45" i="1"/>
  <c r="M45" i="1"/>
  <c r="L45" i="1"/>
  <c r="K45" i="1"/>
  <c r="J45" i="1"/>
  <c r="I45" i="1"/>
  <c r="I32" i="1"/>
  <c r="J32" i="1"/>
  <c r="K32" i="1"/>
  <c r="L32" i="1"/>
  <c r="M32" i="1"/>
  <c r="N32" i="1"/>
  <c r="O32" i="1"/>
  <c r="P32" i="1"/>
  <c r="Q32" i="1"/>
  <c r="I26" i="1"/>
  <c r="J26" i="1"/>
  <c r="K26" i="1"/>
  <c r="L26" i="1"/>
  <c r="M26" i="1"/>
  <c r="N26" i="1"/>
  <c r="O26" i="1"/>
  <c r="P26" i="1"/>
  <c r="I20" i="1"/>
  <c r="J20" i="1"/>
  <c r="K20" i="1"/>
  <c r="L20" i="1"/>
  <c r="M20" i="1"/>
  <c r="N20" i="1"/>
  <c r="O20" i="1"/>
  <c r="P20" i="1"/>
  <c r="Q20" i="1"/>
  <c r="I8" i="1"/>
  <c r="H91" i="1"/>
  <c r="M112" i="1" l="1"/>
  <c r="M125" i="1" s="1"/>
  <c r="N110" i="1"/>
  <c r="N123" i="1" s="1"/>
  <c r="J110" i="1"/>
  <c r="J123" i="1" s="1"/>
  <c r="K109" i="1"/>
  <c r="K122" i="1" s="1"/>
  <c r="P112" i="1"/>
  <c r="P125" i="1" s="1"/>
  <c r="L112" i="1"/>
  <c r="L125" i="1" s="1"/>
  <c r="Q110" i="1"/>
  <c r="Q123" i="1" s="1"/>
  <c r="M110" i="1"/>
  <c r="M123" i="1" s="1"/>
  <c r="I110" i="1"/>
  <c r="I123" i="1" s="1"/>
  <c r="N109" i="1"/>
  <c r="N122" i="1" s="1"/>
  <c r="J109" i="1"/>
  <c r="J122" i="1" s="1"/>
  <c r="Q112" i="1"/>
  <c r="Q125" i="1" s="1"/>
  <c r="O109" i="1"/>
  <c r="O122" i="1" s="1"/>
  <c r="O112" i="1"/>
  <c r="O125" i="1" s="1"/>
  <c r="K112" i="1"/>
  <c r="K125" i="1" s="1"/>
  <c r="P110" i="1"/>
  <c r="P123" i="1" s="1"/>
  <c r="L110" i="1"/>
  <c r="L123" i="1" s="1"/>
  <c r="Q109" i="1"/>
  <c r="Q122" i="1" s="1"/>
  <c r="M109" i="1"/>
  <c r="M122" i="1" s="1"/>
  <c r="I109" i="1"/>
  <c r="I122" i="1" s="1"/>
  <c r="N112" i="1"/>
  <c r="N125" i="1" s="1"/>
  <c r="J112" i="1"/>
  <c r="J125" i="1" s="1"/>
  <c r="O110" i="1"/>
  <c r="O123" i="1" s="1"/>
  <c r="K110" i="1"/>
  <c r="K123" i="1" s="1"/>
  <c r="P109" i="1"/>
  <c r="P122" i="1" s="1"/>
  <c r="L109" i="1"/>
  <c r="L122" i="1" s="1"/>
  <c r="Q111" i="1"/>
  <c r="Q124" i="1" s="1"/>
  <c r="M111" i="1"/>
  <c r="M124" i="1" s="1"/>
  <c r="I111" i="1"/>
  <c r="I124" i="1" s="1"/>
  <c r="P111" i="1"/>
  <c r="P124" i="1" s="1"/>
  <c r="L111" i="1"/>
  <c r="L124" i="1" s="1"/>
  <c r="O111" i="1"/>
  <c r="O124" i="1" s="1"/>
  <c r="K111" i="1"/>
  <c r="K124" i="1" s="1"/>
  <c r="H111" i="1"/>
  <c r="N111" i="1"/>
  <c r="N124" i="1" s="1"/>
  <c r="J111" i="1"/>
  <c r="J124" i="1" s="1"/>
  <c r="O121" i="1"/>
  <c r="K121" i="1"/>
  <c r="N121" i="1"/>
  <c r="J121" i="1"/>
  <c r="Q121" i="1"/>
  <c r="M121" i="1"/>
  <c r="I121" i="1"/>
  <c r="P121" i="1"/>
  <c r="L121" i="1"/>
  <c r="O38" i="1"/>
  <c r="K38" i="1"/>
  <c r="L87" i="1"/>
  <c r="N87" i="1"/>
  <c r="J87" i="1"/>
  <c r="Q87" i="1"/>
  <c r="M87" i="1"/>
  <c r="P87" i="1"/>
  <c r="O87" i="1"/>
  <c r="K87" i="1"/>
  <c r="I87" i="1"/>
  <c r="P38" i="1"/>
  <c r="P107" i="1" s="1"/>
  <c r="L38" i="1"/>
  <c r="L107" i="1" s="1"/>
  <c r="N38" i="1"/>
  <c r="J38" i="1"/>
  <c r="M38" i="1"/>
  <c r="I38" i="1"/>
  <c r="I107" i="1" s="1"/>
  <c r="E9" i="1"/>
  <c r="G8" i="1"/>
  <c r="H8" i="1"/>
  <c r="J8" i="1"/>
  <c r="K8" i="1"/>
  <c r="L8" i="1"/>
  <c r="M8" i="1"/>
  <c r="N8" i="1"/>
  <c r="O8" i="1"/>
  <c r="P8" i="1"/>
  <c r="F8" i="1"/>
  <c r="M107" i="1" l="1"/>
  <c r="N107" i="1"/>
  <c r="K107" i="1"/>
  <c r="I120" i="1"/>
  <c r="N120" i="1"/>
  <c r="E111" i="1"/>
  <c r="O107" i="1"/>
  <c r="M120" i="1"/>
  <c r="K120" i="1"/>
  <c r="H124" i="1"/>
  <c r="E124" i="1" s="1"/>
  <c r="L120" i="1"/>
  <c r="Q120" i="1"/>
  <c r="O120" i="1"/>
  <c r="J107" i="1"/>
  <c r="P120" i="1"/>
  <c r="J120" i="1"/>
  <c r="E48" i="1"/>
  <c r="E49" i="1"/>
  <c r="E23" i="1"/>
  <c r="E24" i="1"/>
  <c r="I14" i="1" l="1"/>
  <c r="J14" i="1"/>
  <c r="K14" i="1"/>
  <c r="L14" i="1"/>
  <c r="M14" i="1"/>
  <c r="N14" i="1"/>
  <c r="O14" i="1"/>
  <c r="P14" i="1"/>
  <c r="Q14" i="1"/>
  <c r="G81" i="1" l="1"/>
  <c r="E85" i="1"/>
  <c r="E84" i="1"/>
  <c r="F129" i="1" s="1"/>
  <c r="E83" i="1"/>
  <c r="E82" i="1"/>
  <c r="H81" i="1"/>
  <c r="G14" i="1"/>
  <c r="E18" i="1"/>
  <c r="E17" i="1"/>
  <c r="E16" i="1"/>
  <c r="E15" i="1"/>
  <c r="H14" i="1"/>
  <c r="E129" i="1" l="1"/>
  <c r="F126" i="1"/>
  <c r="E14" i="1"/>
  <c r="E81" i="1"/>
  <c r="E126" i="1" l="1"/>
  <c r="E139" i="1" s="1"/>
  <c r="F139" i="1"/>
  <c r="G75" i="1"/>
  <c r="F90" i="1" l="1"/>
  <c r="F110" i="1" s="1"/>
  <c r="E71" i="1"/>
  <c r="E72" i="1"/>
  <c r="E73" i="1"/>
  <c r="E74" i="1"/>
  <c r="E70" i="1"/>
  <c r="F69" i="1"/>
  <c r="E67" i="1"/>
  <c r="F123" i="1" l="1"/>
  <c r="F75" i="1"/>
  <c r="H69" i="1"/>
  <c r="F63" i="1"/>
  <c r="G92" i="1"/>
  <c r="G112" i="1" s="1"/>
  <c r="H92" i="1"/>
  <c r="H90" i="1"/>
  <c r="H89" i="1"/>
  <c r="F89" i="1"/>
  <c r="F109" i="1" s="1"/>
  <c r="G88" i="1"/>
  <c r="G108" i="1" s="1"/>
  <c r="H88" i="1"/>
  <c r="H108" i="1" s="1"/>
  <c r="F88" i="1"/>
  <c r="E80" i="1"/>
  <c r="E79" i="1"/>
  <c r="E78" i="1"/>
  <c r="E77" i="1"/>
  <c r="E76" i="1"/>
  <c r="H75" i="1"/>
  <c r="E68" i="1"/>
  <c r="E66" i="1"/>
  <c r="E65" i="1"/>
  <c r="E64" i="1"/>
  <c r="G63" i="1"/>
  <c r="H63" i="1"/>
  <c r="E60" i="1"/>
  <c r="E59" i="1"/>
  <c r="E58" i="1"/>
  <c r="G57" i="1"/>
  <c r="F51" i="1"/>
  <c r="E27" i="1"/>
  <c r="E31" i="1"/>
  <c r="E36" i="1"/>
  <c r="E56" i="1"/>
  <c r="E55" i="1"/>
  <c r="E54" i="1"/>
  <c r="E53" i="1"/>
  <c r="E52" i="1"/>
  <c r="G51" i="1"/>
  <c r="H51" i="1"/>
  <c r="Q51" i="1"/>
  <c r="E50" i="1"/>
  <c r="E47" i="1"/>
  <c r="E46" i="1"/>
  <c r="H45" i="1"/>
  <c r="Q45" i="1"/>
  <c r="F45" i="1"/>
  <c r="E33" i="1"/>
  <c r="E37" i="1"/>
  <c r="E35" i="1"/>
  <c r="E34" i="1"/>
  <c r="G32" i="1"/>
  <c r="H32" i="1"/>
  <c r="E28" i="1"/>
  <c r="E29" i="1"/>
  <c r="G26" i="1"/>
  <c r="H26" i="1"/>
  <c r="E22" i="1"/>
  <c r="E21" i="1"/>
  <c r="G20" i="1"/>
  <c r="H20" i="1"/>
  <c r="E10" i="1"/>
  <c r="E11" i="1"/>
  <c r="E13" i="1"/>
  <c r="E32" i="1" l="1"/>
  <c r="H110" i="1"/>
  <c r="E110" i="1" s="1"/>
  <c r="G125" i="1"/>
  <c r="F108" i="1"/>
  <c r="F121" i="1" s="1"/>
  <c r="F87" i="1"/>
  <c r="F107" i="1" s="1"/>
  <c r="H109" i="1"/>
  <c r="H122" i="1" s="1"/>
  <c r="H112" i="1"/>
  <c r="E20" i="1"/>
  <c r="H121" i="1"/>
  <c r="G121" i="1"/>
  <c r="F122" i="1"/>
  <c r="E108" i="1"/>
  <c r="E88" i="1"/>
  <c r="E63" i="1"/>
  <c r="E75" i="1"/>
  <c r="E89" i="1"/>
  <c r="E40" i="1"/>
  <c r="G87" i="1"/>
  <c r="E90" i="1"/>
  <c r="E51" i="1"/>
  <c r="E92" i="1"/>
  <c r="E41" i="1"/>
  <c r="E45" i="1"/>
  <c r="E109" i="1" l="1"/>
  <c r="H123" i="1"/>
  <c r="E123" i="1" s="1"/>
  <c r="E122" i="1"/>
  <c r="G120" i="1"/>
  <c r="E112" i="1"/>
  <c r="H125" i="1"/>
  <c r="E125" i="1" s="1"/>
  <c r="F120" i="1"/>
  <c r="E121" i="1"/>
  <c r="G38" i="1"/>
  <c r="G107" i="1" s="1"/>
  <c r="H120" i="1" l="1"/>
  <c r="E120" i="1" s="1"/>
  <c r="Q8" i="1"/>
  <c r="E8" i="1" s="1"/>
  <c r="E12" i="1"/>
  <c r="Q26" i="1"/>
  <c r="E26" i="1" s="1"/>
  <c r="E30" i="1"/>
  <c r="H57" i="1"/>
  <c r="E57" i="1" s="1"/>
  <c r="E43" i="1"/>
  <c r="E69" i="1"/>
  <c r="Q38" i="1" l="1"/>
  <c r="E91" i="1"/>
  <c r="H87" i="1"/>
  <c r="E87" i="1" l="1"/>
  <c r="H107" i="1"/>
  <c r="E38" i="1"/>
  <c r="Q107" i="1"/>
  <c r="E107" i="1" l="1"/>
</calcChain>
</file>

<file path=xl/sharedStrings.xml><?xml version="1.0" encoding="utf-8"?>
<sst xmlns="http://schemas.openxmlformats.org/spreadsheetml/2006/main" count="196" uniqueCount="62">
  <si>
    <t>Таблица №2</t>
  </si>
  <si>
    <t xml:space="preserve">Перечень программных  мероприятий </t>
  </si>
  <si>
    <t>№ п/п</t>
  </si>
  <si>
    <t>Мероприятия муниципальной программы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</si>
  <si>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</si>
  <si>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</si>
  <si>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</si>
  <si>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в том числе</t>
  </si>
  <si>
    <t>2019 г.</t>
  </si>
  <si>
    <t>2020 г.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</si>
  <si>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</si>
  <si>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</si>
  <si>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</si>
  <si>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</si>
  <si>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</si>
  <si>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бюджет городского поселения</t>
  </si>
  <si>
    <t>иные источники</t>
  </si>
  <si>
    <t>Итого по подпрограмме I</t>
  </si>
  <si>
    <t>2.</t>
  </si>
  <si>
    <t>Итого по подпрограмме II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</si>
  <si>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</si>
  <si>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3.</t>
  </si>
  <si>
    <t>4.</t>
  </si>
  <si>
    <t>5.</t>
  </si>
  <si>
    <t>Проведение ремонта муниципального жилого фонда (показатель №9)</t>
  </si>
  <si>
    <t>Итого по подпрограмме III</t>
  </si>
  <si>
    <t>Всего по муниципальной программе</t>
  </si>
  <si>
    <t>инвестиции в объекты муниципальной собственности</t>
  </si>
  <si>
    <t>прочие расходы</t>
  </si>
  <si>
    <t>федеральный бюджет</t>
  </si>
  <si>
    <t xml:space="preserve">МУ «Администрация городского поселения Пойковский»  </t>
  </si>
  <si>
    <t xml:space="preserve">МУ «Администрация городского поселения Пойковский» </t>
  </si>
  <si>
    <t xml:space="preserve">Ответственный исполнитель   МУ «Администрация городского поселения Пойковский»  </t>
  </si>
  <si>
    <t xml:space="preserve">Соисполнитель  МКУ «Служба жилищно-коммунального хозяйства и благоустройства городского поселения Пойковский» </t>
  </si>
  <si>
    <t>-</t>
  </si>
  <si>
    <t>6</t>
  </si>
  <si>
    <t>2</t>
  </si>
  <si>
    <t>МУ «Администрация городского поселения Пойковский»  сектор муниципального контроля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</si>
  <si>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</si>
  <si>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</si>
  <si>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</si>
  <si>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</si>
  <si>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</si>
  <si>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</si>
  <si>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</si>
  <si>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</si>
  <si>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</si>
  <si>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</si>
  <si>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Проведение муниципального земельного контроля (показатель 5)</t>
  </si>
  <si>
    <t>Возмещение за жилое помещение (показатель №10)</t>
  </si>
  <si>
    <t>Проведение муниципального жилищного контроля (показатель 5)</t>
  </si>
  <si>
    <t>Ответственный исполнитель / соисполнитель</t>
  </si>
  <si>
    <t>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 (показатели № 3,4,6)</t>
  </si>
  <si>
    <t xml:space="preserve">Владение, пользование и распоряжение имуществом, находящимся в муниципальной собственности
(показатели № 3,4,6)
</t>
  </si>
  <si>
    <t>Содержание муниципального жилого фонда  (показатель № 8,9,10)</t>
  </si>
  <si>
    <t>Снос расселенных многоквартирных домов (показатель № 9,10)</t>
  </si>
  <si>
    <t>Ликвидация опасности проживания в строениях, приспособленных для проживания  (показатель № 7,10)</t>
  </si>
  <si>
    <t>контроль м/у соисполнителями</t>
  </si>
  <si>
    <t>Подпрограмма I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</si>
  <si>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Подпрограмма II "Управление муниципальным жилищным фондом в городском поселении Пойковский"</t>
  </si>
  <si>
    <t>Подпрограмма III "Проведение муниципального контроля"</t>
  </si>
  <si>
    <t>Проведение муниципального контроля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</si>
</sst>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,##0.00000_ ;\-#,##0.00000\ "/>
    <numFmt numFmtId="165" formatCode="_-* #,##0.00000\ _₽_-;\-* #,##0.0\ _₽_-;_-* &quot;-&quot;?\ _₽_-;_-@_-"/>
    <numFmt numFmtId="166" formatCode="_-* #,##0.00_р_._-;\-* #,##0.00_р_._-;_-* &quot;-&quot;??_р_._-;_-@_-"/>
    <numFmt numFmtId="167" formatCode="_-* #,##0.00000\ _₽_-;\-* #,##0.00000\ _₽_-;_-* &quot;-&quot;?????\ _₽_-;_-@_-"/>
    <numFmt numFmtId="168" formatCode="_-* #,##0.0_р_._-;\-* #,##0.0_р_._-;_-* &quot;-&quot;?_р_._-;_-@_-"/>
    <numFmt numFmtId="169" formatCode="#,##0.00000"/>
    <numFmt numFmtId="170" formatCode="_-* #,##0.00000_-;\-* #,##0.000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09">
    <xf numFmtId="0" fontId="0" fillId="0" borderId="0" xfId="0"/>
    <xf numFmtId="165" fontId="2" fillId="0" borderId="1" xfId="1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vertical="top"/>
    </xf>
    <xf numFmtId="165" fontId="2" fillId="0" borderId="1" xfId="1" applyNumberFormat="1" applyFont="1" applyFill="1" applyBorder="1" applyAlignment="1">
      <alignment vertical="top"/>
    </xf>
    <xf numFmtId="49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164" fontId="3" fillId="0" borderId="1" xfId="0" applyNumberFormat="1" applyFont="1" applyFill="1" applyBorder="1" applyAlignment="1">
      <alignment horizontal="right" vertical="top"/>
    </xf>
    <xf numFmtId="165" fontId="3" fillId="0" borderId="1" xfId="0" applyNumberFormat="1" applyFont="1" applyFill="1" applyBorder="1" applyAlignment="1">
      <alignment horizontal="right" vertical="top"/>
    </xf>
    <xf numFmtId="165" fontId="2" fillId="0" borderId="1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vertical="top"/>
    </xf>
    <xf numFmtId="167" fontId="3" fillId="0" borderId="0" xfId="0" applyNumberFormat="1" applyFont="1" applyFill="1" applyAlignment="1">
      <alignment vertical="top"/>
    </xf>
    <xf numFmtId="165" fontId="3" fillId="0" borderId="1" xfId="0" applyNumberFormat="1" applyFont="1" applyFill="1" applyBorder="1" applyAlignment="1">
      <alignment horizontal="left" vertical="top" wrapText="1"/>
    </xf>
    <xf numFmtId="168" fontId="3" fillId="0" borderId="1" xfId="0" applyNumberFormat="1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left" vertical="top"/>
    </xf>
    <xf numFmtId="165" fontId="2" fillId="0" borderId="1" xfId="0" applyNumberFormat="1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vertical="top"/>
    </xf>
    <xf numFmtId="165" fontId="3" fillId="0" borderId="1" xfId="1" applyNumberFormat="1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horizontal="center" vertical="top"/>
    </xf>
    <xf numFmtId="167" fontId="2" fillId="0" borderId="0" xfId="0" applyNumberFormat="1" applyFont="1" applyFill="1" applyAlignment="1">
      <alignment vertical="top"/>
    </xf>
    <xf numFmtId="169" fontId="2" fillId="0" borderId="0" xfId="0" applyNumberFormat="1" applyFont="1" applyFill="1" applyAlignment="1">
      <alignment vertical="top"/>
    </xf>
    <xf numFmtId="169" fontId="3" fillId="0" borderId="0" xfId="0" applyNumberFormat="1" applyFont="1" applyFill="1" applyAlignment="1">
      <alignment vertical="top"/>
    </xf>
    <xf numFmtId="169" fontId="4" fillId="0" borderId="0" xfId="0" applyNumberFormat="1" applyFont="1" applyFill="1" applyAlignment="1">
      <alignment vertical="top"/>
    </xf>
    <xf numFmtId="0" fontId="4" fillId="0" borderId="0" xfId="0" applyFont="1" applyFill="1" applyAlignment="1">
      <alignment vertical="top"/>
    </xf>
    <xf numFmtId="169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67" fontId="4" fillId="0" borderId="0" xfId="0" applyNumberFormat="1" applyFont="1" applyFill="1" applyAlignment="1">
      <alignment vertical="top"/>
    </xf>
    <xf numFmtId="169" fontId="5" fillId="0" borderId="0" xfId="0" applyNumberFormat="1" applyFont="1" applyFill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70" fontId="3" fillId="0" borderId="0" xfId="2" applyNumberFormat="1" applyFont="1" applyFill="1" applyAlignment="1">
      <alignment vertical="top"/>
    </xf>
    <xf numFmtId="170" fontId="2" fillId="0" borderId="0" xfId="2" applyNumberFormat="1" applyFont="1" applyFill="1" applyAlignment="1">
      <alignment vertical="top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horizontal="right" vertical="top"/>
    </xf>
    <xf numFmtId="165" fontId="2" fillId="2" borderId="1" xfId="1" applyNumberFormat="1" applyFont="1" applyFill="1" applyBorder="1" applyAlignment="1">
      <alignment horizontal="right" vertical="top"/>
    </xf>
    <xf numFmtId="165" fontId="2" fillId="2" borderId="1" xfId="0" applyNumberFormat="1" applyFont="1" applyFill="1" applyBorder="1" applyAlignment="1">
      <alignment horizontal="right" vertical="top"/>
    </xf>
    <xf numFmtId="165" fontId="2" fillId="2" borderId="1" xfId="1" applyNumberFormat="1" applyFont="1" applyFill="1" applyBorder="1" applyAlignment="1">
      <alignment horizontal="center" vertical="top"/>
    </xf>
    <xf numFmtId="165" fontId="3" fillId="2" borderId="1" xfId="0" applyNumberFormat="1" applyFont="1" applyFill="1" applyBorder="1" applyAlignment="1">
      <alignment vertical="top"/>
    </xf>
    <xf numFmtId="165" fontId="2" fillId="2" borderId="1" xfId="1" applyNumberFormat="1" applyFont="1" applyFill="1" applyBorder="1" applyAlignment="1">
      <alignment vertical="top"/>
    </xf>
    <xf numFmtId="165" fontId="2" fillId="2" borderId="1" xfId="0" applyNumberFormat="1" applyFont="1" applyFill="1" applyBorder="1" applyAlignment="1">
      <alignment vertical="top"/>
    </xf>
    <xf numFmtId="165" fontId="3" fillId="2" borderId="1" xfId="1" applyNumberFormat="1" applyFont="1" applyFill="1" applyBorder="1" applyAlignment="1">
      <alignment vertical="top"/>
    </xf>
    <xf numFmtId="165" fontId="2" fillId="2" borderId="1" xfId="0" applyNumberFormat="1" applyFont="1" applyFill="1" applyBorder="1" applyAlignment="1">
      <alignment horizontal="center" vertical="top"/>
    </xf>
    <xf numFmtId="165" fontId="3" fillId="2" borderId="1" xfId="0" applyNumberFormat="1" applyFont="1" applyFill="1" applyBorder="1" applyAlignment="1">
      <alignment horizontal="left" vertical="top" wrapText="1"/>
    </xf>
    <xf numFmtId="168" fontId="3" fillId="2" borderId="1" xfId="0" applyNumberFormat="1" applyFont="1" applyFill="1" applyBorder="1" applyAlignment="1">
      <alignment horizontal="left" vertical="top" wrapText="1"/>
    </xf>
    <xf numFmtId="165" fontId="2" fillId="2" borderId="1" xfId="0" applyNumberFormat="1" applyFont="1" applyFill="1" applyBorder="1" applyAlignment="1">
      <alignment horizontal="left" vertical="top" wrapText="1"/>
    </xf>
    <xf numFmtId="165" fontId="3" fillId="2" borderId="1" xfId="0" applyNumberFormat="1" applyFont="1" applyFill="1" applyBorder="1" applyAlignment="1">
      <alignment horizontal="left" vertical="top"/>
    </xf>
    <xf numFmtId="0" fontId="2" fillId="2" borderId="0" xfId="0" applyFont="1" applyFill="1" applyAlignment="1">
      <alignment vertical="top"/>
    </xf>
    <xf numFmtId="167" fontId="2" fillId="2" borderId="0" xfId="0" applyNumberFormat="1" applyFont="1" applyFill="1" applyAlignment="1">
      <alignment vertical="top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</cellXfs>
  <cellStyles count="3">
    <cellStyle name="Обычный" xfId="0" builtinId="0"/>
    <cellStyle name="Финансовый" xfId="2" builtinId="3"/>
    <cellStyle name="Финансовый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42"/>
  <sheetViews>
    <sheetView tabSelected="1" view="pageBreakPreview" zoomScale="60" zoomScaleNormal="70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H54" sqref="H54"/>
    </sheetView>
  </sheetViews>
  <sheetFormatPr defaultColWidth="9.140625" defaultRowHeight="16.5" outlineLevelRow="1" x14ac:dyDescent="0.25"/>
  <cols>
    <col min="1" max="1" width="6.5703125" style="6" customWidth="1"/>
    <col min="2" max="2" width="37" style="7" customWidth="1"/>
    <col min="3" max="3" width="35.28515625" style="8" customWidth="1"/>
    <col min="4" max="4" width="31.140625" style="7" customWidth="1"/>
    <col min="5" max="5" width="23.7109375" style="7" customWidth="1"/>
    <col min="6" max="6" width="22.5703125" style="7" bestFit="1" customWidth="1"/>
    <col min="7" max="7" width="22.5703125" style="52" bestFit="1" customWidth="1"/>
    <col min="8" max="8" width="22.85546875" style="7" customWidth="1"/>
    <col min="9" max="17" width="21" style="7" bestFit="1" customWidth="1"/>
    <col min="18" max="18" width="23.85546875" style="22" customWidth="1"/>
    <col min="19" max="19" width="16.42578125" style="22" bestFit="1" customWidth="1"/>
    <col min="20" max="20" width="19.5703125" style="7" bestFit="1" customWidth="1"/>
    <col min="21" max="16384" width="9.140625" style="7"/>
  </cols>
  <sheetData>
    <row r="1" spans="1:20" x14ac:dyDescent="0.25">
      <c r="G1" s="80" t="s">
        <v>0</v>
      </c>
      <c r="H1" s="80"/>
      <c r="I1" s="80"/>
      <c r="J1" s="80"/>
      <c r="K1" s="80"/>
      <c r="L1" s="80"/>
      <c r="M1" s="80"/>
      <c r="N1" s="80"/>
      <c r="O1" s="80"/>
      <c r="P1" s="80"/>
      <c r="Q1" s="80"/>
    </row>
    <row r="2" spans="1:20" ht="25.5" customHeight="1" x14ac:dyDescent="0.25">
      <c r="A2" s="81" t="s">
        <v>1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</row>
    <row r="3" spans="1:20" ht="16.5" customHeight="1" x14ac:dyDescent="0.25">
      <c r="A3" s="82" t="s">
        <v>2</v>
      </c>
      <c r="B3" s="83" t="s">
        <v>3</v>
      </c>
      <c r="C3" s="83" t="s">
        <v>51</v>
      </c>
      <c r="D3" s="83" t="s">
        <v>4</v>
      </c>
      <c r="E3" s="83" t="s">
        <v>5</v>
      </c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</row>
    <row r="4" spans="1:20" x14ac:dyDescent="0.25">
      <c r="A4" s="82"/>
      <c r="B4" s="83"/>
      <c r="C4" s="83"/>
      <c r="D4" s="83"/>
      <c r="E4" s="84" t="s">
        <v>6</v>
      </c>
      <c r="F4" s="85" t="s">
        <v>8</v>
      </c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</row>
    <row r="5" spans="1:20" ht="24" customHeight="1" x14ac:dyDescent="0.25">
      <c r="A5" s="82"/>
      <c r="B5" s="83"/>
      <c r="C5" s="83"/>
      <c r="D5" s="83"/>
      <c r="E5" s="84"/>
      <c r="F5" s="86"/>
      <c r="G5" s="37" t="s">
        <v>9</v>
      </c>
      <c r="H5" s="34" t="s">
        <v>38</v>
      </c>
      <c r="I5" s="34" t="s">
        <v>39</v>
      </c>
      <c r="J5" s="34" t="s">
        <v>40</v>
      </c>
      <c r="K5" s="34" t="s">
        <v>41</v>
      </c>
      <c r="L5" s="34" t="s">
        <v>42</v>
      </c>
      <c r="M5" s="34" t="s">
        <v>43</v>
      </c>
      <c r="N5" s="34" t="s">
        <v>44</v>
      </c>
      <c r="O5" s="34" t="s">
        <v>45</v>
      </c>
      <c r="P5" s="34" t="s">
        <v>46</v>
      </c>
      <c r="Q5" s="34" t="s">
        <v>47</v>
      </c>
    </row>
    <row r="6" spans="1:20" x14ac:dyDescent="0.25">
      <c r="A6" s="32">
        <v>1</v>
      </c>
      <c r="B6" s="33">
        <v>2</v>
      </c>
      <c r="C6" s="33">
        <v>3</v>
      </c>
      <c r="D6" s="32">
        <v>4</v>
      </c>
      <c r="E6" s="33">
        <v>5</v>
      </c>
      <c r="F6" s="33">
        <v>6</v>
      </c>
      <c r="G6" s="38">
        <v>7</v>
      </c>
      <c r="H6" s="33">
        <v>8</v>
      </c>
      <c r="I6" s="33">
        <v>9</v>
      </c>
      <c r="J6" s="32">
        <v>10</v>
      </c>
      <c r="K6" s="33">
        <v>11</v>
      </c>
      <c r="L6" s="33">
        <v>12</v>
      </c>
      <c r="M6" s="32">
        <v>13</v>
      </c>
      <c r="N6" s="33">
        <v>14</v>
      </c>
      <c r="O6" s="33">
        <v>15</v>
      </c>
      <c r="P6" s="32">
        <v>16</v>
      </c>
      <c r="Q6" s="33">
        <v>17</v>
      </c>
    </row>
    <row r="7" spans="1:20" ht="26.25" customHeight="1" x14ac:dyDescent="0.25">
      <c r="A7" s="87" t="s">
        <v>58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</row>
    <row r="8" spans="1:20" ht="17.25" hidden="1" customHeight="1" outlineLevel="1" x14ac:dyDescent="0.25">
      <c r="A8" s="76" t="s">
        <v>10</v>
      </c>
      <c r="B8" s="75" t="s">
        <v>11</v>
      </c>
      <c r="C8" s="75" t="s">
        <v>30</v>
      </c>
      <c r="D8" s="2" t="s">
        <v>12</v>
      </c>
      <c r="E8" s="9">
        <f>F8+G8+H8+Q8</f>
        <v>1134.9890600000001</v>
      </c>
      <c r="F8" s="10">
        <f>SUM(F9:F13)</f>
        <v>385.98906000000011</v>
      </c>
      <c r="G8" s="39">
        <f t="shared" ref="G8:Q8" si="0">SUM(G9:G13)</f>
        <v>749</v>
      </c>
      <c r="H8" s="10">
        <f t="shared" si="0"/>
        <v>0</v>
      </c>
      <c r="I8" s="10">
        <f>SUM(I9:I13)</f>
        <v>0</v>
      </c>
      <c r="J8" s="10">
        <f t="shared" si="0"/>
        <v>0</v>
      </c>
      <c r="K8" s="10">
        <f t="shared" si="0"/>
        <v>0</v>
      </c>
      <c r="L8" s="10">
        <f t="shared" si="0"/>
        <v>0</v>
      </c>
      <c r="M8" s="10">
        <f t="shared" si="0"/>
        <v>0</v>
      </c>
      <c r="N8" s="10">
        <f t="shared" si="0"/>
        <v>0</v>
      </c>
      <c r="O8" s="10">
        <f t="shared" si="0"/>
        <v>0</v>
      </c>
      <c r="P8" s="10">
        <f t="shared" si="0"/>
        <v>0</v>
      </c>
      <c r="Q8" s="10">
        <f t="shared" si="0"/>
        <v>0</v>
      </c>
    </row>
    <row r="9" spans="1:20" hidden="1" outlineLevel="1" x14ac:dyDescent="0.25">
      <c r="A9" s="76"/>
      <c r="B9" s="75"/>
      <c r="C9" s="75"/>
      <c r="D9" s="30" t="s">
        <v>29</v>
      </c>
      <c r="E9" s="10">
        <f>SUM(F9:Q9)</f>
        <v>0</v>
      </c>
      <c r="F9" s="10">
        <v>0</v>
      </c>
      <c r="G9" s="39">
        <v>0</v>
      </c>
      <c r="H9" s="10">
        <v>0</v>
      </c>
      <c r="I9" s="10">
        <v>0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</row>
    <row r="10" spans="1:20" ht="33" hidden="1" outlineLevel="1" x14ac:dyDescent="0.25">
      <c r="A10" s="76"/>
      <c r="B10" s="75"/>
      <c r="C10" s="75"/>
      <c r="D10" s="30" t="s">
        <v>13</v>
      </c>
      <c r="E10" s="10">
        <f t="shared" ref="E10:E13" si="1">SUM(F10:Q10)</f>
        <v>0</v>
      </c>
      <c r="F10" s="1">
        <v>0</v>
      </c>
      <c r="G10" s="40">
        <v>0</v>
      </c>
      <c r="H10" s="1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v>0</v>
      </c>
      <c r="O10" s="10">
        <v>0</v>
      </c>
      <c r="P10" s="10">
        <v>0</v>
      </c>
      <c r="Q10" s="1">
        <v>0</v>
      </c>
      <c r="R10" s="24"/>
      <c r="S10" s="24"/>
      <c r="T10" s="25"/>
    </row>
    <row r="11" spans="1:20" hidden="1" outlineLevel="1" x14ac:dyDescent="0.25">
      <c r="A11" s="76"/>
      <c r="B11" s="75"/>
      <c r="C11" s="75"/>
      <c r="D11" s="30" t="s">
        <v>14</v>
      </c>
      <c r="E11" s="10">
        <f t="shared" si="1"/>
        <v>0</v>
      </c>
      <c r="F11" s="11">
        <v>0</v>
      </c>
      <c r="G11" s="41">
        <v>0</v>
      </c>
      <c r="H11" s="11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1">
        <v>0</v>
      </c>
      <c r="R11" s="24"/>
      <c r="S11" s="24"/>
      <c r="T11" s="25"/>
    </row>
    <row r="12" spans="1:20" ht="33" hidden="1" outlineLevel="1" x14ac:dyDescent="0.25">
      <c r="A12" s="76"/>
      <c r="B12" s="75"/>
      <c r="C12" s="75"/>
      <c r="D12" s="30" t="s">
        <v>15</v>
      </c>
      <c r="E12" s="9">
        <f t="shared" si="1"/>
        <v>1014.9890600000001</v>
      </c>
      <c r="F12" s="1">
        <f>658.98949-27.6261-245.37433</f>
        <v>385.98906000000011</v>
      </c>
      <c r="G12" s="40">
        <v>629</v>
      </c>
      <c r="H12" s="1">
        <v>0</v>
      </c>
      <c r="I12" s="11"/>
      <c r="J12" s="11"/>
      <c r="K12" s="11"/>
      <c r="L12" s="11"/>
      <c r="M12" s="11"/>
      <c r="N12" s="11"/>
      <c r="O12" s="11"/>
      <c r="P12" s="11"/>
      <c r="Q12" s="11"/>
      <c r="R12" s="24"/>
      <c r="S12" s="24"/>
      <c r="T12" s="25"/>
    </row>
    <row r="13" spans="1:20" hidden="1" outlineLevel="1" x14ac:dyDescent="0.25">
      <c r="A13" s="76"/>
      <c r="B13" s="75"/>
      <c r="C13" s="75"/>
      <c r="D13" s="30" t="s">
        <v>16</v>
      </c>
      <c r="E13" s="9">
        <f t="shared" si="1"/>
        <v>120</v>
      </c>
      <c r="F13" s="1">
        <f>120-120</f>
        <v>0</v>
      </c>
      <c r="G13" s="40">
        <v>120</v>
      </c>
      <c r="H13" s="1"/>
      <c r="I13" s="11"/>
      <c r="J13" s="11"/>
      <c r="K13" s="11"/>
      <c r="L13" s="11"/>
      <c r="M13" s="11"/>
      <c r="N13" s="11"/>
      <c r="O13" s="11"/>
      <c r="P13" s="11"/>
      <c r="Q13" s="11"/>
      <c r="R13" s="24"/>
      <c r="S13" s="24"/>
      <c r="T13" s="25"/>
    </row>
    <row r="14" spans="1:20" ht="17.25" hidden="1" customHeight="1" outlineLevel="1" x14ac:dyDescent="0.25">
      <c r="A14" s="76" t="s">
        <v>36</v>
      </c>
      <c r="B14" s="75" t="s">
        <v>48</v>
      </c>
      <c r="C14" s="75" t="s">
        <v>30</v>
      </c>
      <c r="D14" s="2" t="s">
        <v>12</v>
      </c>
      <c r="E14" s="9">
        <f>F14+G14+H14+Q14</f>
        <v>147.5</v>
      </c>
      <c r="F14" s="10">
        <f>SUM(F15:F19)</f>
        <v>47.5</v>
      </c>
      <c r="G14" s="39">
        <f>SUM(G15:G19)</f>
        <v>100</v>
      </c>
      <c r="H14" s="10">
        <f t="shared" ref="H14:Q14" si="2">SUM(H15:H19)</f>
        <v>0</v>
      </c>
      <c r="I14" s="10">
        <f t="shared" si="2"/>
        <v>0</v>
      </c>
      <c r="J14" s="10">
        <f t="shared" si="2"/>
        <v>0</v>
      </c>
      <c r="K14" s="10">
        <f t="shared" si="2"/>
        <v>0</v>
      </c>
      <c r="L14" s="10">
        <f t="shared" si="2"/>
        <v>0</v>
      </c>
      <c r="M14" s="10">
        <f t="shared" si="2"/>
        <v>0</v>
      </c>
      <c r="N14" s="10">
        <f t="shared" si="2"/>
        <v>0</v>
      </c>
      <c r="O14" s="10">
        <f t="shared" si="2"/>
        <v>0</v>
      </c>
      <c r="P14" s="10">
        <f t="shared" si="2"/>
        <v>0</v>
      </c>
      <c r="Q14" s="10">
        <f t="shared" si="2"/>
        <v>0</v>
      </c>
    </row>
    <row r="15" spans="1:20" hidden="1" outlineLevel="1" x14ac:dyDescent="0.25">
      <c r="A15" s="76"/>
      <c r="B15" s="75"/>
      <c r="C15" s="75"/>
      <c r="D15" s="30" t="s">
        <v>29</v>
      </c>
      <c r="E15" s="10">
        <f>SUM(F15:Q15)</f>
        <v>0</v>
      </c>
      <c r="F15" s="10">
        <v>0</v>
      </c>
      <c r="G15" s="39">
        <v>0</v>
      </c>
      <c r="H15" s="10">
        <v>0</v>
      </c>
      <c r="I15" s="10"/>
      <c r="J15" s="10"/>
      <c r="K15" s="10"/>
      <c r="L15" s="10"/>
      <c r="M15" s="10"/>
      <c r="N15" s="10"/>
      <c r="O15" s="10"/>
      <c r="P15" s="10"/>
      <c r="Q15" s="10">
        <v>0</v>
      </c>
    </row>
    <row r="16" spans="1:20" ht="33" hidden="1" outlineLevel="1" x14ac:dyDescent="0.25">
      <c r="A16" s="76"/>
      <c r="B16" s="75"/>
      <c r="C16" s="75"/>
      <c r="D16" s="30" t="s">
        <v>13</v>
      </c>
      <c r="E16" s="10">
        <f t="shared" ref="E16:E18" si="3">SUM(F16:Q16)</f>
        <v>0</v>
      </c>
      <c r="F16" s="1">
        <v>0</v>
      </c>
      <c r="G16" s="40">
        <v>0</v>
      </c>
      <c r="H16" s="1">
        <v>0</v>
      </c>
      <c r="I16" s="1"/>
      <c r="J16" s="1"/>
      <c r="K16" s="1"/>
      <c r="L16" s="1"/>
      <c r="M16" s="1"/>
      <c r="N16" s="1"/>
      <c r="O16" s="1"/>
      <c r="P16" s="1"/>
      <c r="Q16" s="1">
        <v>0</v>
      </c>
      <c r="R16" s="24"/>
      <c r="S16" s="24"/>
      <c r="T16" s="25"/>
    </row>
    <row r="17" spans="1:20" hidden="1" outlineLevel="1" x14ac:dyDescent="0.25">
      <c r="A17" s="76"/>
      <c r="B17" s="75"/>
      <c r="C17" s="75"/>
      <c r="D17" s="30" t="s">
        <v>14</v>
      </c>
      <c r="E17" s="10">
        <f t="shared" si="3"/>
        <v>0</v>
      </c>
      <c r="F17" s="11">
        <v>0</v>
      </c>
      <c r="G17" s="41">
        <v>0</v>
      </c>
      <c r="H17" s="11">
        <v>0</v>
      </c>
      <c r="I17" s="11"/>
      <c r="J17" s="11"/>
      <c r="K17" s="11"/>
      <c r="L17" s="11"/>
      <c r="M17" s="11"/>
      <c r="N17" s="11"/>
      <c r="O17" s="11"/>
      <c r="P17" s="11"/>
      <c r="Q17" s="11">
        <v>0</v>
      </c>
      <c r="R17" s="24"/>
      <c r="S17" s="24"/>
      <c r="T17" s="25"/>
    </row>
    <row r="18" spans="1:20" ht="33" hidden="1" outlineLevel="1" x14ac:dyDescent="0.25">
      <c r="A18" s="76"/>
      <c r="B18" s="75"/>
      <c r="C18" s="75"/>
      <c r="D18" s="30" t="s">
        <v>15</v>
      </c>
      <c r="E18" s="9">
        <f t="shared" si="3"/>
        <v>147.5</v>
      </c>
      <c r="F18" s="11">
        <f>50-2.5</f>
        <v>47.5</v>
      </c>
      <c r="G18" s="41">
        <f>350-250</f>
        <v>100</v>
      </c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24"/>
      <c r="S18" s="24"/>
      <c r="T18" s="25"/>
    </row>
    <row r="19" spans="1:20" hidden="1" outlineLevel="1" x14ac:dyDescent="0.25">
      <c r="A19" s="76"/>
      <c r="B19" s="75"/>
      <c r="C19" s="75"/>
      <c r="D19" s="30" t="s">
        <v>16</v>
      </c>
      <c r="E19" s="31" t="s">
        <v>34</v>
      </c>
      <c r="F19" s="1">
        <v>0</v>
      </c>
      <c r="G19" s="42">
        <v>0</v>
      </c>
      <c r="H19" s="1">
        <v>0</v>
      </c>
      <c r="I19" s="1"/>
      <c r="J19" s="1"/>
      <c r="K19" s="1"/>
      <c r="L19" s="1"/>
      <c r="M19" s="1"/>
      <c r="N19" s="1"/>
      <c r="O19" s="1"/>
      <c r="P19" s="1"/>
      <c r="Q19" s="1">
        <v>0</v>
      </c>
      <c r="R19" s="24"/>
      <c r="S19" s="24"/>
      <c r="T19" s="25"/>
    </row>
    <row r="20" spans="1:20" outlineLevel="1" x14ac:dyDescent="0.25">
      <c r="A20" s="76" t="s">
        <v>10</v>
      </c>
      <c r="B20" s="75" t="s">
        <v>52</v>
      </c>
      <c r="C20" s="75" t="s">
        <v>30</v>
      </c>
      <c r="D20" s="2" t="s">
        <v>12</v>
      </c>
      <c r="E20" s="3">
        <f>SUM(F20:Q20)</f>
        <v>10420.69067</v>
      </c>
      <c r="F20" s="3">
        <f>SUM(F21:F25)</f>
        <v>279.96849000000003</v>
      </c>
      <c r="G20" s="43">
        <f t="shared" ref="G20:Q20" si="4">SUM(G21:G25)</f>
        <v>303.22217999999998</v>
      </c>
      <c r="H20" s="3">
        <f t="shared" si="4"/>
        <v>337.5</v>
      </c>
      <c r="I20" s="3">
        <f t="shared" si="4"/>
        <v>1500</v>
      </c>
      <c r="J20" s="3">
        <f t="shared" si="4"/>
        <v>1000</v>
      </c>
      <c r="K20" s="3">
        <f t="shared" si="4"/>
        <v>1000</v>
      </c>
      <c r="L20" s="3">
        <f t="shared" si="4"/>
        <v>1000</v>
      </c>
      <c r="M20" s="3">
        <f t="shared" si="4"/>
        <v>1000</v>
      </c>
      <c r="N20" s="3">
        <f t="shared" si="4"/>
        <v>1000</v>
      </c>
      <c r="O20" s="3">
        <f t="shared" si="4"/>
        <v>1000</v>
      </c>
      <c r="P20" s="3">
        <f t="shared" si="4"/>
        <v>1000</v>
      </c>
      <c r="Q20" s="3">
        <f t="shared" si="4"/>
        <v>1000</v>
      </c>
      <c r="R20" s="24"/>
      <c r="S20" s="24"/>
      <c r="T20" s="25"/>
    </row>
    <row r="21" spans="1:20" outlineLevel="1" x14ac:dyDescent="0.25">
      <c r="A21" s="76"/>
      <c r="B21" s="75"/>
      <c r="C21" s="75"/>
      <c r="D21" s="30" t="s">
        <v>29</v>
      </c>
      <c r="E21" s="4">
        <f>SUM(F21:Q21)</f>
        <v>0</v>
      </c>
      <c r="F21" s="10">
        <v>0</v>
      </c>
      <c r="G21" s="39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24"/>
      <c r="S21" s="24"/>
      <c r="T21" s="25"/>
    </row>
    <row r="22" spans="1:20" ht="33" outlineLevel="1" x14ac:dyDescent="0.25">
      <c r="A22" s="76"/>
      <c r="B22" s="75"/>
      <c r="C22" s="75"/>
      <c r="D22" s="30" t="s">
        <v>13</v>
      </c>
      <c r="E22" s="4">
        <f t="shared" ref="E22:E25" si="5">SUM(F22:Q22)</f>
        <v>0</v>
      </c>
      <c r="F22" s="4">
        <v>0</v>
      </c>
      <c r="G22" s="44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24"/>
      <c r="S22" s="24"/>
      <c r="T22" s="25"/>
    </row>
    <row r="23" spans="1:20" outlineLevel="1" x14ac:dyDescent="0.25">
      <c r="A23" s="76"/>
      <c r="B23" s="75"/>
      <c r="C23" s="75"/>
      <c r="D23" s="30" t="s">
        <v>14</v>
      </c>
      <c r="E23" s="4">
        <f>SUM(F23:Q23)</f>
        <v>0</v>
      </c>
      <c r="F23" s="4">
        <v>0</v>
      </c>
      <c r="G23" s="4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24"/>
      <c r="S23" s="24"/>
      <c r="T23" s="25"/>
    </row>
    <row r="24" spans="1:20" ht="33.75" customHeight="1" outlineLevel="1" x14ac:dyDescent="0.25">
      <c r="A24" s="76"/>
      <c r="B24" s="75"/>
      <c r="C24" s="75"/>
      <c r="D24" s="30" t="s">
        <v>15</v>
      </c>
      <c r="E24" s="4">
        <f t="shared" si="5"/>
        <v>2420.69067</v>
      </c>
      <c r="F24" s="11">
        <f>590+18-33.95021-294.0813</f>
        <v>279.96849000000003</v>
      </c>
      <c r="G24" s="44">
        <f>1500-170-480-147.70282-52.29718-120-198.38891-28.38891</f>
        <v>303.22217999999998</v>
      </c>
      <c r="H24" s="5">
        <v>337.5</v>
      </c>
      <c r="I24" s="5">
        <v>1500</v>
      </c>
      <c r="J24" s="5"/>
      <c r="K24" s="5"/>
      <c r="L24" s="5"/>
      <c r="M24" s="5"/>
      <c r="N24" s="5"/>
      <c r="O24" s="5"/>
      <c r="P24" s="5"/>
      <c r="Q24" s="5"/>
      <c r="R24" s="24"/>
      <c r="S24" s="24"/>
      <c r="T24" s="28"/>
    </row>
    <row r="25" spans="1:20" ht="23.25" customHeight="1" outlineLevel="1" x14ac:dyDescent="0.25">
      <c r="A25" s="76"/>
      <c r="B25" s="75"/>
      <c r="C25" s="75"/>
      <c r="D25" s="30" t="s">
        <v>16</v>
      </c>
      <c r="E25" s="4">
        <f t="shared" si="5"/>
        <v>8000</v>
      </c>
      <c r="F25" s="4">
        <f>1000-1000</f>
        <v>0</v>
      </c>
      <c r="G25" s="44"/>
      <c r="H25" s="5"/>
      <c r="I25" s="5"/>
      <c r="J25" s="5">
        <v>1000</v>
      </c>
      <c r="K25" s="5">
        <v>1000</v>
      </c>
      <c r="L25" s="5">
        <v>1000</v>
      </c>
      <c r="M25" s="5">
        <v>1000</v>
      </c>
      <c r="N25" s="5">
        <v>1000</v>
      </c>
      <c r="O25" s="5">
        <v>1000</v>
      </c>
      <c r="P25" s="5">
        <v>1000</v>
      </c>
      <c r="Q25" s="5">
        <v>1000</v>
      </c>
      <c r="R25" s="24"/>
      <c r="S25" s="24"/>
      <c r="T25" s="25"/>
    </row>
    <row r="26" spans="1:20" outlineLevel="1" x14ac:dyDescent="0.25">
      <c r="A26" s="76" t="s">
        <v>18</v>
      </c>
      <c r="B26" s="75" t="s">
        <v>53</v>
      </c>
      <c r="C26" s="75" t="s">
        <v>31</v>
      </c>
      <c r="D26" s="2" t="s">
        <v>12</v>
      </c>
      <c r="E26" s="3">
        <f>SUM(F26:Q26)</f>
        <v>11098.450779999999</v>
      </c>
      <c r="F26" s="3">
        <f>SUM(F27:F31)</f>
        <v>2662.1393899999998</v>
      </c>
      <c r="G26" s="43">
        <f t="shared" ref="G26:Q26" si="6">SUM(G27:G31)</f>
        <v>634.17238999999995</v>
      </c>
      <c r="H26" s="3">
        <f t="shared" si="6"/>
        <v>462.5</v>
      </c>
      <c r="I26" s="3">
        <f t="shared" si="6"/>
        <v>939.63900000000001</v>
      </c>
      <c r="J26" s="3">
        <f t="shared" si="6"/>
        <v>800</v>
      </c>
      <c r="K26" s="3">
        <f t="shared" si="6"/>
        <v>800</v>
      </c>
      <c r="L26" s="3">
        <f t="shared" si="6"/>
        <v>800</v>
      </c>
      <c r="M26" s="3">
        <f t="shared" si="6"/>
        <v>800</v>
      </c>
      <c r="N26" s="3">
        <f t="shared" si="6"/>
        <v>800</v>
      </c>
      <c r="O26" s="3">
        <f t="shared" si="6"/>
        <v>800</v>
      </c>
      <c r="P26" s="3">
        <f t="shared" si="6"/>
        <v>800</v>
      </c>
      <c r="Q26" s="3">
        <f t="shared" si="6"/>
        <v>800</v>
      </c>
      <c r="R26" s="24"/>
      <c r="S26" s="24"/>
      <c r="T26" s="25"/>
    </row>
    <row r="27" spans="1:20" outlineLevel="1" x14ac:dyDescent="0.25">
      <c r="A27" s="76"/>
      <c r="B27" s="75"/>
      <c r="C27" s="75"/>
      <c r="D27" s="30" t="s">
        <v>29</v>
      </c>
      <c r="E27" s="4">
        <f>SUM(F27:Q27)</f>
        <v>0</v>
      </c>
      <c r="F27" s="10">
        <v>0</v>
      </c>
      <c r="G27" s="39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24"/>
      <c r="S27" s="24"/>
      <c r="T27" s="25"/>
    </row>
    <row r="28" spans="1:20" ht="33" outlineLevel="1" x14ac:dyDescent="0.25">
      <c r="A28" s="76"/>
      <c r="B28" s="75"/>
      <c r="C28" s="75"/>
      <c r="D28" s="30" t="s">
        <v>13</v>
      </c>
      <c r="E28" s="4">
        <f t="shared" ref="E28:E37" si="7">SUM(F28:Q28)</f>
        <v>0</v>
      </c>
      <c r="F28" s="4">
        <v>0</v>
      </c>
      <c r="G28" s="44">
        <v>0</v>
      </c>
      <c r="H28" s="5">
        <v>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24"/>
      <c r="S28" s="24"/>
      <c r="T28" s="25"/>
    </row>
    <row r="29" spans="1:20" outlineLevel="1" x14ac:dyDescent="0.25">
      <c r="A29" s="76"/>
      <c r="B29" s="75"/>
      <c r="C29" s="75"/>
      <c r="D29" s="30" t="s">
        <v>14</v>
      </c>
      <c r="E29" s="4">
        <f t="shared" si="7"/>
        <v>0</v>
      </c>
      <c r="F29" s="4">
        <v>0</v>
      </c>
      <c r="G29" s="44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  <c r="O29" s="5">
        <v>0</v>
      </c>
      <c r="P29" s="5">
        <v>0</v>
      </c>
      <c r="Q29" s="5">
        <v>0</v>
      </c>
      <c r="R29" s="24"/>
      <c r="S29" s="24"/>
      <c r="T29" s="25"/>
    </row>
    <row r="30" spans="1:20" ht="33" outlineLevel="1" x14ac:dyDescent="0.25">
      <c r="A30" s="76"/>
      <c r="B30" s="75"/>
      <c r="C30" s="75"/>
      <c r="D30" s="30" t="s">
        <v>15</v>
      </c>
      <c r="E30" s="4">
        <f t="shared" si="7"/>
        <v>9298.4507799999992</v>
      </c>
      <c r="F30" s="4">
        <f>783.28117+78.85822+1800</f>
        <v>2662.1393899999998</v>
      </c>
      <c r="G30" s="44">
        <f>(600)+197.46+18.21044+4.86398+6.634-37.46-176.92494+28.38891-7</f>
        <v>634.17238999999995</v>
      </c>
      <c r="H30" s="5">
        <v>462.5</v>
      </c>
      <c r="I30" s="5">
        <v>739.63900000000001</v>
      </c>
      <c r="J30" s="5">
        <v>600</v>
      </c>
      <c r="K30" s="5">
        <v>600</v>
      </c>
      <c r="L30" s="5">
        <v>600</v>
      </c>
      <c r="M30" s="5">
        <v>600</v>
      </c>
      <c r="N30" s="5">
        <v>600</v>
      </c>
      <c r="O30" s="5">
        <v>600</v>
      </c>
      <c r="P30" s="5">
        <v>600</v>
      </c>
      <c r="Q30" s="5">
        <v>600</v>
      </c>
      <c r="R30" s="24"/>
      <c r="S30" s="24"/>
      <c r="T30" s="25"/>
    </row>
    <row r="31" spans="1:20" outlineLevel="1" x14ac:dyDescent="0.25">
      <c r="A31" s="76"/>
      <c r="B31" s="75"/>
      <c r="C31" s="75"/>
      <c r="D31" s="30" t="s">
        <v>16</v>
      </c>
      <c r="E31" s="4">
        <f>SUM(F31:Q31)</f>
        <v>1800</v>
      </c>
      <c r="F31" s="4">
        <f>210-210</f>
        <v>0</v>
      </c>
      <c r="G31" s="44"/>
      <c r="H31" s="5"/>
      <c r="I31" s="5">
        <v>200</v>
      </c>
      <c r="J31" s="5">
        <v>200</v>
      </c>
      <c r="K31" s="5">
        <v>200</v>
      </c>
      <c r="L31" s="5">
        <v>200</v>
      </c>
      <c r="M31" s="5">
        <v>200</v>
      </c>
      <c r="N31" s="5">
        <v>200</v>
      </c>
      <c r="O31" s="5">
        <v>200</v>
      </c>
      <c r="P31" s="5">
        <v>200</v>
      </c>
      <c r="Q31" s="5">
        <v>200</v>
      </c>
      <c r="R31" s="24"/>
      <c r="S31" s="24"/>
      <c r="T31" s="25"/>
    </row>
    <row r="32" spans="1:20" outlineLevel="1" x14ac:dyDescent="0.25">
      <c r="A32" s="76"/>
      <c r="B32" s="75"/>
      <c r="C32" s="75" t="s">
        <v>20</v>
      </c>
      <c r="D32" s="2" t="s">
        <v>12</v>
      </c>
      <c r="E32" s="3">
        <f>+F32+G32+H32+I32+J32+K32+L32+M32+N32+O32+P32+Q32</f>
        <v>14165.41518</v>
      </c>
      <c r="F32" s="3">
        <f>SUM(F34:F37)</f>
        <v>4470.5033599999997</v>
      </c>
      <c r="G32" s="43">
        <f t="shared" ref="G32:Q32" si="8">SUM(G34:G37)</f>
        <v>2222.8998200000001</v>
      </c>
      <c r="H32" s="3">
        <f t="shared" si="8"/>
        <v>5857</v>
      </c>
      <c r="I32" s="3">
        <f t="shared" si="8"/>
        <v>15.012</v>
      </c>
      <c r="J32" s="3">
        <f t="shared" si="8"/>
        <v>200</v>
      </c>
      <c r="K32" s="3">
        <f t="shared" si="8"/>
        <v>200</v>
      </c>
      <c r="L32" s="3">
        <f t="shared" si="8"/>
        <v>200</v>
      </c>
      <c r="M32" s="3">
        <f t="shared" si="8"/>
        <v>200</v>
      </c>
      <c r="N32" s="3">
        <f t="shared" si="8"/>
        <v>200</v>
      </c>
      <c r="O32" s="3">
        <f t="shared" si="8"/>
        <v>200</v>
      </c>
      <c r="P32" s="3">
        <f t="shared" si="8"/>
        <v>200</v>
      </c>
      <c r="Q32" s="3">
        <f t="shared" si="8"/>
        <v>200</v>
      </c>
      <c r="R32" s="24"/>
      <c r="S32" s="24"/>
      <c r="T32" s="25"/>
    </row>
    <row r="33" spans="1:20" outlineLevel="1" x14ac:dyDescent="0.25">
      <c r="A33" s="76"/>
      <c r="B33" s="75"/>
      <c r="C33" s="75"/>
      <c r="D33" s="30" t="s">
        <v>29</v>
      </c>
      <c r="E33" s="4">
        <f>SUM(F33:Q33)</f>
        <v>0</v>
      </c>
      <c r="F33" s="10">
        <v>0</v>
      </c>
      <c r="G33" s="39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24"/>
      <c r="S33" s="24"/>
      <c r="T33" s="25"/>
    </row>
    <row r="34" spans="1:20" ht="33" outlineLevel="1" x14ac:dyDescent="0.25">
      <c r="A34" s="76"/>
      <c r="B34" s="75"/>
      <c r="C34" s="75"/>
      <c r="D34" s="30" t="s">
        <v>13</v>
      </c>
      <c r="E34" s="4">
        <f t="shared" si="7"/>
        <v>0</v>
      </c>
      <c r="F34" s="4">
        <v>0</v>
      </c>
      <c r="G34" s="44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24"/>
      <c r="S34" s="24"/>
      <c r="T34" s="25"/>
    </row>
    <row r="35" spans="1:20" outlineLevel="1" x14ac:dyDescent="0.25">
      <c r="A35" s="76"/>
      <c r="B35" s="75"/>
      <c r="C35" s="75"/>
      <c r="D35" s="30" t="s">
        <v>14</v>
      </c>
      <c r="E35" s="4">
        <f t="shared" si="7"/>
        <v>0</v>
      </c>
      <c r="F35" s="4"/>
      <c r="G35" s="44"/>
      <c r="H35" s="5">
        <v>0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5">
        <v>0</v>
      </c>
      <c r="O35" s="5">
        <v>0</v>
      </c>
      <c r="P35" s="5">
        <v>0</v>
      </c>
      <c r="Q35" s="5">
        <v>0</v>
      </c>
      <c r="R35" s="24"/>
      <c r="S35" s="24"/>
      <c r="T35" s="25"/>
    </row>
    <row r="36" spans="1:20" ht="33" outlineLevel="1" x14ac:dyDescent="0.25">
      <c r="A36" s="76"/>
      <c r="B36" s="75"/>
      <c r="C36" s="75"/>
      <c r="D36" s="30" t="s">
        <v>15</v>
      </c>
      <c r="E36" s="4">
        <f>SUM(F36:Q36)</f>
        <v>6708.4151799999991</v>
      </c>
      <c r="F36" s="4">
        <f>592+111.11859+3529-78.85822-388.19+1086.80522-80-20-89.21955-192.15268</f>
        <v>4470.5033599999997</v>
      </c>
      <c r="G36" s="44">
        <f>2345.57+85.687-45.57-15.06567-147.72151</f>
        <v>2222.8998200000001</v>
      </c>
      <c r="H36" s="5">
        <v>0</v>
      </c>
      <c r="I36" s="5">
        <v>15.012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24"/>
      <c r="S36" s="24"/>
      <c r="T36" s="25"/>
    </row>
    <row r="37" spans="1:20" outlineLevel="1" x14ac:dyDescent="0.25">
      <c r="A37" s="76"/>
      <c r="B37" s="75"/>
      <c r="C37" s="75"/>
      <c r="D37" s="30" t="s">
        <v>16</v>
      </c>
      <c r="E37" s="4">
        <f t="shared" si="7"/>
        <v>7457</v>
      </c>
      <c r="F37" s="4">
        <f>27714.015-5184.015-22530</f>
        <v>0</v>
      </c>
      <c r="G37" s="44"/>
      <c r="H37" s="5">
        <v>5857</v>
      </c>
      <c r="I37" s="5">
        <v>0</v>
      </c>
      <c r="J37" s="5">
        <v>200</v>
      </c>
      <c r="K37" s="5">
        <v>200</v>
      </c>
      <c r="L37" s="5">
        <v>200</v>
      </c>
      <c r="M37" s="5">
        <v>200</v>
      </c>
      <c r="N37" s="5">
        <v>200</v>
      </c>
      <c r="O37" s="5">
        <v>200</v>
      </c>
      <c r="P37" s="5">
        <v>200</v>
      </c>
      <c r="Q37" s="5">
        <v>200</v>
      </c>
      <c r="R37" s="24"/>
      <c r="S37" s="24"/>
      <c r="T37" s="25"/>
    </row>
    <row r="38" spans="1:20" s="12" customFormat="1" x14ac:dyDescent="0.25">
      <c r="A38" s="57" t="s">
        <v>17</v>
      </c>
      <c r="B38" s="58"/>
      <c r="C38" s="59"/>
      <c r="D38" s="2" t="s">
        <v>12</v>
      </c>
      <c r="E38" s="3">
        <f>SUM(F38:Q38)</f>
        <v>36118.045689999999</v>
      </c>
      <c r="F38" s="3">
        <f>SUM(F39:F43)</f>
        <v>7846.1003000000001</v>
      </c>
      <c r="G38" s="43">
        <f>SUM(G39:G43)</f>
        <v>3160.29439</v>
      </c>
      <c r="H38" s="3">
        <f>SUM(H39:H43)</f>
        <v>6657</v>
      </c>
      <c r="I38" s="3">
        <f t="shared" ref="I38:Q38" si="9">SUM(I39:I43)</f>
        <v>2454.6510000000003</v>
      </c>
      <c r="J38" s="3">
        <f t="shared" si="9"/>
        <v>2000</v>
      </c>
      <c r="K38" s="3">
        <f t="shared" si="9"/>
        <v>2000</v>
      </c>
      <c r="L38" s="3">
        <f t="shared" si="9"/>
        <v>2000</v>
      </c>
      <c r="M38" s="3">
        <f t="shared" si="9"/>
        <v>2000</v>
      </c>
      <c r="N38" s="3">
        <f t="shared" si="9"/>
        <v>2000</v>
      </c>
      <c r="O38" s="3">
        <f t="shared" si="9"/>
        <v>2000</v>
      </c>
      <c r="P38" s="3">
        <f t="shared" si="9"/>
        <v>2000</v>
      </c>
      <c r="Q38" s="3">
        <f t="shared" si="9"/>
        <v>2000</v>
      </c>
      <c r="R38" s="29"/>
      <c r="S38" s="26"/>
      <c r="T38" s="27"/>
    </row>
    <row r="39" spans="1:20" outlineLevel="1" x14ac:dyDescent="0.25">
      <c r="A39" s="60"/>
      <c r="B39" s="61"/>
      <c r="C39" s="62"/>
      <c r="D39" s="2" t="s">
        <v>29</v>
      </c>
      <c r="E39" s="3">
        <f>SUM(F39:Q39)</f>
        <v>0</v>
      </c>
      <c r="F39" s="19">
        <f>F21+F27+F33+F15+F9</f>
        <v>0</v>
      </c>
      <c r="G39" s="46">
        <f t="shared" ref="G39:Q39" si="10">G21+G27+G33+G15+G9</f>
        <v>0</v>
      </c>
      <c r="H39" s="19">
        <f t="shared" si="10"/>
        <v>0</v>
      </c>
      <c r="I39" s="19">
        <f t="shared" si="10"/>
        <v>0</v>
      </c>
      <c r="J39" s="19">
        <f t="shared" si="10"/>
        <v>0</v>
      </c>
      <c r="K39" s="19">
        <f t="shared" si="10"/>
        <v>0</v>
      </c>
      <c r="L39" s="19">
        <f t="shared" si="10"/>
        <v>0</v>
      </c>
      <c r="M39" s="19">
        <f t="shared" si="10"/>
        <v>0</v>
      </c>
      <c r="N39" s="19">
        <f t="shared" si="10"/>
        <v>0</v>
      </c>
      <c r="O39" s="19">
        <f t="shared" si="10"/>
        <v>0</v>
      </c>
      <c r="P39" s="19">
        <f t="shared" si="10"/>
        <v>0</v>
      </c>
      <c r="Q39" s="19">
        <f t="shared" si="10"/>
        <v>0</v>
      </c>
      <c r="R39" s="24"/>
      <c r="S39" s="24"/>
      <c r="T39" s="25"/>
    </row>
    <row r="40" spans="1:20" s="12" customFormat="1" ht="33" x14ac:dyDescent="0.25">
      <c r="A40" s="60"/>
      <c r="B40" s="61"/>
      <c r="C40" s="62"/>
      <c r="D40" s="2" t="s">
        <v>13</v>
      </c>
      <c r="E40" s="3">
        <f t="shared" ref="E40:E43" si="11">SUM(F40:Q40)</f>
        <v>0</v>
      </c>
      <c r="F40" s="3">
        <f t="shared" ref="F40:Q43" si="12">F22+F28+F34+F16+F10</f>
        <v>0</v>
      </c>
      <c r="G40" s="43">
        <f t="shared" si="12"/>
        <v>0</v>
      </c>
      <c r="H40" s="3">
        <f t="shared" si="12"/>
        <v>0</v>
      </c>
      <c r="I40" s="3">
        <f t="shared" si="12"/>
        <v>0</v>
      </c>
      <c r="J40" s="3">
        <f t="shared" si="12"/>
        <v>0</v>
      </c>
      <c r="K40" s="3">
        <f t="shared" si="12"/>
        <v>0</v>
      </c>
      <c r="L40" s="3">
        <f t="shared" si="12"/>
        <v>0</v>
      </c>
      <c r="M40" s="3">
        <f t="shared" si="12"/>
        <v>0</v>
      </c>
      <c r="N40" s="3">
        <f t="shared" si="12"/>
        <v>0</v>
      </c>
      <c r="O40" s="3">
        <f t="shared" si="12"/>
        <v>0</v>
      </c>
      <c r="P40" s="3">
        <f t="shared" si="12"/>
        <v>0</v>
      </c>
      <c r="Q40" s="3">
        <f t="shared" si="12"/>
        <v>0</v>
      </c>
      <c r="R40" s="26"/>
      <c r="S40" s="26"/>
      <c r="T40" s="27"/>
    </row>
    <row r="41" spans="1:20" s="12" customFormat="1" x14ac:dyDescent="0.25">
      <c r="A41" s="60"/>
      <c r="B41" s="61"/>
      <c r="C41" s="62"/>
      <c r="D41" s="2" t="s">
        <v>14</v>
      </c>
      <c r="E41" s="3">
        <f t="shared" si="11"/>
        <v>0</v>
      </c>
      <c r="F41" s="3">
        <f t="shared" si="12"/>
        <v>0</v>
      </c>
      <c r="G41" s="43">
        <f t="shared" si="12"/>
        <v>0</v>
      </c>
      <c r="H41" s="3">
        <f t="shared" si="12"/>
        <v>0</v>
      </c>
      <c r="I41" s="3">
        <f t="shared" si="12"/>
        <v>0</v>
      </c>
      <c r="J41" s="3">
        <f t="shared" si="12"/>
        <v>0</v>
      </c>
      <c r="K41" s="3">
        <f t="shared" si="12"/>
        <v>0</v>
      </c>
      <c r="L41" s="3">
        <f t="shared" si="12"/>
        <v>0</v>
      </c>
      <c r="M41" s="3">
        <f t="shared" si="12"/>
        <v>0</v>
      </c>
      <c r="N41" s="3">
        <f t="shared" si="12"/>
        <v>0</v>
      </c>
      <c r="O41" s="3">
        <f t="shared" si="12"/>
        <v>0</v>
      </c>
      <c r="P41" s="3">
        <f t="shared" si="12"/>
        <v>0</v>
      </c>
      <c r="Q41" s="3">
        <f t="shared" si="12"/>
        <v>0</v>
      </c>
      <c r="R41" s="26"/>
      <c r="S41" s="26"/>
      <c r="T41" s="27"/>
    </row>
    <row r="42" spans="1:20" s="12" customFormat="1" ht="33" x14ac:dyDescent="0.25">
      <c r="A42" s="60"/>
      <c r="B42" s="61"/>
      <c r="C42" s="62"/>
      <c r="D42" s="2" t="s">
        <v>15</v>
      </c>
      <c r="E42" s="3">
        <f>SUM(F42:Q42)</f>
        <v>18861.045689999999</v>
      </c>
      <c r="F42" s="3">
        <f t="shared" si="12"/>
        <v>7846.1003000000001</v>
      </c>
      <c r="G42" s="43">
        <f t="shared" ref="G42:Q42" si="13">G24+G30+G36</f>
        <v>3160.29439</v>
      </c>
      <c r="H42" s="3">
        <f t="shared" si="13"/>
        <v>800</v>
      </c>
      <c r="I42" s="3">
        <f t="shared" si="13"/>
        <v>2254.6510000000003</v>
      </c>
      <c r="J42" s="3">
        <f t="shared" si="13"/>
        <v>600</v>
      </c>
      <c r="K42" s="3">
        <f t="shared" si="13"/>
        <v>600</v>
      </c>
      <c r="L42" s="3">
        <f t="shared" si="13"/>
        <v>600</v>
      </c>
      <c r="M42" s="3">
        <f t="shared" si="13"/>
        <v>600</v>
      </c>
      <c r="N42" s="3">
        <f t="shared" si="13"/>
        <v>600</v>
      </c>
      <c r="O42" s="3">
        <f t="shared" si="13"/>
        <v>600</v>
      </c>
      <c r="P42" s="3">
        <f t="shared" si="13"/>
        <v>600</v>
      </c>
      <c r="Q42" s="3">
        <f t="shared" si="13"/>
        <v>600</v>
      </c>
      <c r="R42" s="26"/>
      <c r="S42" s="26"/>
      <c r="T42" s="27"/>
    </row>
    <row r="43" spans="1:20" s="12" customFormat="1" x14ac:dyDescent="0.25">
      <c r="A43" s="63"/>
      <c r="B43" s="64"/>
      <c r="C43" s="65"/>
      <c r="D43" s="2" t="s">
        <v>16</v>
      </c>
      <c r="E43" s="3">
        <f t="shared" si="11"/>
        <v>17257</v>
      </c>
      <c r="F43" s="3">
        <f t="shared" si="12"/>
        <v>0</v>
      </c>
      <c r="G43" s="43">
        <f>G25+G31+G37</f>
        <v>0</v>
      </c>
      <c r="H43" s="3">
        <f t="shared" si="12"/>
        <v>5857</v>
      </c>
      <c r="I43" s="3">
        <f t="shared" si="12"/>
        <v>200</v>
      </c>
      <c r="J43" s="3">
        <f t="shared" si="12"/>
        <v>1400</v>
      </c>
      <c r="K43" s="3">
        <f t="shared" si="12"/>
        <v>1400</v>
      </c>
      <c r="L43" s="3">
        <f t="shared" si="12"/>
        <v>1400</v>
      </c>
      <c r="M43" s="3">
        <f t="shared" si="12"/>
        <v>1400</v>
      </c>
      <c r="N43" s="3">
        <f t="shared" si="12"/>
        <v>1400</v>
      </c>
      <c r="O43" s="3">
        <f t="shared" si="12"/>
        <v>1400</v>
      </c>
      <c r="P43" s="3">
        <f t="shared" si="12"/>
        <v>1400</v>
      </c>
      <c r="Q43" s="3">
        <f t="shared" si="12"/>
        <v>1400</v>
      </c>
      <c r="R43" s="26"/>
      <c r="S43" s="26"/>
      <c r="T43" s="27"/>
    </row>
    <row r="44" spans="1:20" s="12" customFormat="1" ht="21.75" customHeight="1" x14ac:dyDescent="0.25">
      <c r="A44" s="78" t="s">
        <v>59</v>
      </c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26"/>
      <c r="S44" s="26"/>
      <c r="T44" s="27"/>
    </row>
    <row r="45" spans="1:20" s="12" customFormat="1" outlineLevel="1" x14ac:dyDescent="0.25">
      <c r="A45" s="76" t="s">
        <v>10</v>
      </c>
      <c r="B45" s="79" t="s">
        <v>56</v>
      </c>
      <c r="C45" s="75" t="s">
        <v>20</v>
      </c>
      <c r="D45" s="2" t="s">
        <v>12</v>
      </c>
      <c r="E45" s="3">
        <f>SUM(F45:Q45)</f>
        <v>24772.692619999998</v>
      </c>
      <c r="F45" s="3">
        <f>SUM(F46:F50)</f>
        <v>16877.197059999999</v>
      </c>
      <c r="G45" s="43">
        <f>SUM(G46:G50)</f>
        <v>7219.8305500000006</v>
      </c>
      <c r="H45" s="3">
        <f t="shared" ref="H45:Q45" si="14">SUM(H46:H50)</f>
        <v>675.66501000000005</v>
      </c>
      <c r="I45" s="3">
        <f t="shared" ref="I45:P45" si="15">SUM(I46:I50)</f>
        <v>0</v>
      </c>
      <c r="J45" s="3">
        <f t="shared" si="15"/>
        <v>0</v>
      </c>
      <c r="K45" s="3">
        <f t="shared" si="15"/>
        <v>0</v>
      </c>
      <c r="L45" s="3">
        <f t="shared" si="15"/>
        <v>0</v>
      </c>
      <c r="M45" s="3">
        <f t="shared" si="15"/>
        <v>0</v>
      </c>
      <c r="N45" s="3">
        <f t="shared" si="15"/>
        <v>0</v>
      </c>
      <c r="O45" s="3">
        <f t="shared" si="15"/>
        <v>0</v>
      </c>
      <c r="P45" s="3">
        <f t="shared" si="15"/>
        <v>0</v>
      </c>
      <c r="Q45" s="3">
        <f t="shared" si="14"/>
        <v>0</v>
      </c>
      <c r="R45" s="26"/>
      <c r="S45" s="26"/>
      <c r="T45" s="27"/>
    </row>
    <row r="46" spans="1:20" outlineLevel="1" x14ac:dyDescent="0.25">
      <c r="A46" s="76"/>
      <c r="B46" s="79"/>
      <c r="C46" s="75"/>
      <c r="D46" s="30" t="s">
        <v>29</v>
      </c>
      <c r="E46" s="3">
        <f t="shared" ref="E46:E50" si="16">SUM(F46:Q46)</f>
        <v>0</v>
      </c>
      <c r="F46" s="10">
        <v>0</v>
      </c>
      <c r="G46" s="39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24"/>
      <c r="S46" s="24"/>
      <c r="T46" s="25"/>
    </row>
    <row r="47" spans="1:20" s="12" customFormat="1" ht="33" outlineLevel="1" x14ac:dyDescent="0.25">
      <c r="A47" s="76"/>
      <c r="B47" s="79"/>
      <c r="C47" s="75"/>
      <c r="D47" s="30" t="s">
        <v>13</v>
      </c>
      <c r="E47" s="3">
        <f t="shared" si="16"/>
        <v>16247.138920000001</v>
      </c>
      <c r="F47" s="3">
        <v>12542.654990000001</v>
      </c>
      <c r="G47" s="45">
        <f>7058.64073+1226.51377-2497.55733-2083.11324</f>
        <v>3704.4839300000008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  <c r="R47" s="26"/>
      <c r="S47" s="26"/>
      <c r="T47" s="27"/>
    </row>
    <row r="48" spans="1:20" s="12" customFormat="1" outlineLevel="1" x14ac:dyDescent="0.25">
      <c r="A48" s="76"/>
      <c r="B48" s="79"/>
      <c r="C48" s="75"/>
      <c r="D48" s="30" t="s">
        <v>14</v>
      </c>
      <c r="E48" s="4">
        <f>SUM(F48:Q48)</f>
        <v>8525.5537000000004</v>
      </c>
      <c r="F48" s="4">
        <f>1550.21578+2784.32629</f>
        <v>4334.5420699999995</v>
      </c>
      <c r="G48" s="45">
        <f>872.41627+151.59159+3057.48905-308.68686-257.46343</f>
        <v>3515.3466200000003</v>
      </c>
      <c r="H48" s="4">
        <v>675.66501000000005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3">
        <v>0</v>
      </c>
      <c r="R48" s="26"/>
      <c r="S48" s="26"/>
      <c r="T48" s="27"/>
    </row>
    <row r="49" spans="1:20" s="12" customFormat="1" ht="33" outlineLevel="1" x14ac:dyDescent="0.25">
      <c r="A49" s="76"/>
      <c r="B49" s="79"/>
      <c r="C49" s="75"/>
      <c r="D49" s="30" t="s">
        <v>15</v>
      </c>
      <c r="E49" s="4">
        <f t="shared" si="16"/>
        <v>0</v>
      </c>
      <c r="F49" s="4">
        <f>88.87919-88.87919</f>
        <v>0</v>
      </c>
      <c r="G49" s="45"/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26"/>
      <c r="S49" s="26"/>
      <c r="T49" s="27"/>
    </row>
    <row r="50" spans="1:20" s="12" customFormat="1" outlineLevel="1" x14ac:dyDescent="0.25">
      <c r="A50" s="76"/>
      <c r="B50" s="79"/>
      <c r="C50" s="75"/>
      <c r="D50" s="30" t="s">
        <v>16</v>
      </c>
      <c r="E50" s="4">
        <f t="shared" si="16"/>
        <v>0</v>
      </c>
      <c r="F50" s="4">
        <v>0</v>
      </c>
      <c r="G50" s="45">
        <f>3750-3750</f>
        <v>0</v>
      </c>
      <c r="H50" s="4"/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26"/>
      <c r="S50" s="26"/>
      <c r="T50" s="27"/>
    </row>
    <row r="51" spans="1:20" s="12" customFormat="1" outlineLevel="1" x14ac:dyDescent="0.25">
      <c r="A51" s="76" t="s">
        <v>18</v>
      </c>
      <c r="B51" s="79" t="s">
        <v>55</v>
      </c>
      <c r="C51" s="75" t="s">
        <v>20</v>
      </c>
      <c r="D51" s="2" t="s">
        <v>12</v>
      </c>
      <c r="E51" s="3">
        <f>SUM(F51:Q51)</f>
        <v>99724.562380000003</v>
      </c>
      <c r="F51" s="3">
        <f>SUM(F52:F56)</f>
        <v>930</v>
      </c>
      <c r="G51" s="43">
        <f t="shared" ref="G51:Q51" si="17">SUM(G52:G56)</f>
        <v>7424.6073199999992</v>
      </c>
      <c r="H51" s="3">
        <f t="shared" si="17"/>
        <v>23409.95506</v>
      </c>
      <c r="I51" s="3">
        <f t="shared" si="17"/>
        <v>3960</v>
      </c>
      <c r="J51" s="3">
        <f t="shared" si="17"/>
        <v>8000</v>
      </c>
      <c r="K51" s="3">
        <f t="shared" si="17"/>
        <v>8000</v>
      </c>
      <c r="L51" s="3">
        <f t="shared" si="17"/>
        <v>8000</v>
      </c>
      <c r="M51" s="3">
        <f t="shared" si="17"/>
        <v>8000</v>
      </c>
      <c r="N51" s="3">
        <f t="shared" si="17"/>
        <v>8000</v>
      </c>
      <c r="O51" s="3">
        <f t="shared" si="17"/>
        <v>8000</v>
      </c>
      <c r="P51" s="3">
        <f t="shared" si="17"/>
        <v>8000</v>
      </c>
      <c r="Q51" s="3">
        <f t="shared" si="17"/>
        <v>8000</v>
      </c>
      <c r="R51" s="26"/>
      <c r="S51" s="26"/>
      <c r="T51" s="27"/>
    </row>
    <row r="52" spans="1:20" outlineLevel="1" x14ac:dyDescent="0.25">
      <c r="A52" s="76"/>
      <c r="B52" s="79"/>
      <c r="C52" s="75"/>
      <c r="D52" s="30" t="s">
        <v>29</v>
      </c>
      <c r="E52" s="3">
        <f t="shared" ref="E52:E56" si="18">SUM(F52:Q52)</f>
        <v>0</v>
      </c>
      <c r="F52" s="20">
        <v>0</v>
      </c>
      <c r="G52" s="47">
        <v>0</v>
      </c>
      <c r="H52" s="20">
        <v>0</v>
      </c>
      <c r="I52" s="10">
        <v>0</v>
      </c>
      <c r="J52" s="10">
        <v>0</v>
      </c>
      <c r="K52" s="10">
        <v>0</v>
      </c>
      <c r="L52" s="10">
        <v>0</v>
      </c>
      <c r="M52" s="10">
        <v>0</v>
      </c>
      <c r="N52" s="10">
        <v>0</v>
      </c>
      <c r="O52" s="10">
        <v>0</v>
      </c>
      <c r="P52" s="10">
        <v>0</v>
      </c>
      <c r="Q52" s="10">
        <v>0</v>
      </c>
      <c r="R52" s="24"/>
      <c r="S52" s="24"/>
      <c r="T52" s="25"/>
    </row>
    <row r="53" spans="1:20" s="12" customFormat="1" ht="33" outlineLevel="1" x14ac:dyDescent="0.25">
      <c r="A53" s="76"/>
      <c r="B53" s="79"/>
      <c r="C53" s="75"/>
      <c r="D53" s="30" t="s">
        <v>13</v>
      </c>
      <c r="E53" s="3">
        <f t="shared" si="18"/>
        <v>11875.703969999999</v>
      </c>
      <c r="F53" s="20">
        <v>0</v>
      </c>
      <c r="G53" s="47">
        <f>7789.54856+4143.71142-5940.41601</f>
        <v>5992.843969999999</v>
      </c>
      <c r="H53" s="20">
        <v>5882.86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26"/>
      <c r="S53" s="26"/>
      <c r="T53" s="27"/>
    </row>
    <row r="54" spans="1:20" s="12" customFormat="1" outlineLevel="1" x14ac:dyDescent="0.25">
      <c r="A54" s="76"/>
      <c r="B54" s="79"/>
      <c r="C54" s="75"/>
      <c r="D54" s="30" t="s">
        <v>14</v>
      </c>
      <c r="E54" s="4">
        <f t="shared" si="18"/>
        <v>1467.7836499999999</v>
      </c>
      <c r="F54" s="20"/>
      <c r="G54" s="47">
        <f>962.75324+512.14432-734.20897</f>
        <v>740.68858999999986</v>
      </c>
      <c r="H54" s="20">
        <v>727.09505999999999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26"/>
      <c r="S54" s="26"/>
      <c r="T54" s="27"/>
    </row>
    <row r="55" spans="1:20" s="12" customFormat="1" ht="33" outlineLevel="1" x14ac:dyDescent="0.25">
      <c r="A55" s="76"/>
      <c r="B55" s="79"/>
      <c r="C55" s="75"/>
      <c r="D55" s="30" t="s">
        <v>15</v>
      </c>
      <c r="E55" s="4">
        <f t="shared" si="18"/>
        <v>8521.0747599999995</v>
      </c>
      <c r="F55" s="20">
        <f>0+930</f>
        <v>930</v>
      </c>
      <c r="G55" s="47">
        <f>405+253.03+90-56.95524</f>
        <v>691.07475999999997</v>
      </c>
      <c r="H55" s="20">
        <f>450+2490</f>
        <v>2940</v>
      </c>
      <c r="I55" s="4">
        <v>3960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26"/>
      <c r="S55" s="26"/>
      <c r="T55" s="27"/>
    </row>
    <row r="56" spans="1:20" s="12" customFormat="1" outlineLevel="1" x14ac:dyDescent="0.25">
      <c r="A56" s="76"/>
      <c r="B56" s="79"/>
      <c r="C56" s="75"/>
      <c r="D56" s="30" t="s">
        <v>16</v>
      </c>
      <c r="E56" s="4">
        <f t="shared" si="18"/>
        <v>77860</v>
      </c>
      <c r="F56" s="4">
        <f>5400-930-4470</f>
        <v>0</v>
      </c>
      <c r="G56" s="45"/>
      <c r="H56" s="4">
        <v>13860</v>
      </c>
      <c r="I56" s="4"/>
      <c r="J56" s="4">
        <v>8000</v>
      </c>
      <c r="K56" s="4">
        <v>8000</v>
      </c>
      <c r="L56" s="4">
        <v>8000</v>
      </c>
      <c r="M56" s="4">
        <v>8000</v>
      </c>
      <c r="N56" s="4">
        <v>8000</v>
      </c>
      <c r="O56" s="4">
        <v>8000</v>
      </c>
      <c r="P56" s="4">
        <v>8000</v>
      </c>
      <c r="Q56" s="4">
        <v>8000</v>
      </c>
      <c r="R56" s="26"/>
      <c r="S56" s="26"/>
      <c r="T56" s="27"/>
    </row>
    <row r="57" spans="1:20" s="12" customFormat="1" ht="16.5" customHeight="1" outlineLevel="1" x14ac:dyDescent="0.25">
      <c r="A57" s="76" t="s">
        <v>21</v>
      </c>
      <c r="B57" s="75" t="s">
        <v>54</v>
      </c>
      <c r="C57" s="75" t="s">
        <v>31</v>
      </c>
      <c r="D57" s="2" t="s">
        <v>12</v>
      </c>
      <c r="E57" s="3">
        <f>SUM(F57:Q57)</f>
        <v>79340.484570000001</v>
      </c>
      <c r="F57" s="3">
        <f>SUM(F58:F62)</f>
        <v>6149.1889199999996</v>
      </c>
      <c r="G57" s="43">
        <f t="shared" ref="G57:Q57" si="19">SUM(G58:G62)</f>
        <v>7658.29565</v>
      </c>
      <c r="H57" s="3">
        <f t="shared" si="19"/>
        <v>14773</v>
      </c>
      <c r="I57" s="3">
        <f t="shared" si="19"/>
        <v>5640</v>
      </c>
      <c r="J57" s="3">
        <f t="shared" si="19"/>
        <v>5640</v>
      </c>
      <c r="K57" s="3">
        <f t="shared" si="19"/>
        <v>5640</v>
      </c>
      <c r="L57" s="3">
        <f t="shared" si="19"/>
        <v>5640</v>
      </c>
      <c r="M57" s="3">
        <f t="shared" si="19"/>
        <v>5640</v>
      </c>
      <c r="N57" s="3">
        <f t="shared" si="19"/>
        <v>5640</v>
      </c>
      <c r="O57" s="3">
        <f t="shared" si="19"/>
        <v>5640</v>
      </c>
      <c r="P57" s="3">
        <f t="shared" si="19"/>
        <v>5640</v>
      </c>
      <c r="Q57" s="3">
        <f t="shared" si="19"/>
        <v>5640</v>
      </c>
      <c r="R57" s="26"/>
      <c r="S57" s="26"/>
      <c r="T57" s="27"/>
    </row>
    <row r="58" spans="1:20" ht="17.25" customHeight="1" outlineLevel="1" x14ac:dyDescent="0.25">
      <c r="A58" s="76"/>
      <c r="B58" s="75"/>
      <c r="C58" s="75"/>
      <c r="D58" s="30" t="s">
        <v>29</v>
      </c>
      <c r="E58" s="4">
        <f t="shared" ref="E58:E60" si="20">SUM(F58:Q58)</f>
        <v>0</v>
      </c>
      <c r="F58" s="10">
        <v>0</v>
      </c>
      <c r="G58" s="39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24"/>
      <c r="S58" s="24"/>
      <c r="T58" s="25"/>
    </row>
    <row r="59" spans="1:20" s="12" customFormat="1" ht="33" outlineLevel="1" x14ac:dyDescent="0.25">
      <c r="A59" s="76"/>
      <c r="B59" s="75"/>
      <c r="C59" s="75"/>
      <c r="D59" s="30" t="s">
        <v>13</v>
      </c>
      <c r="E59" s="4">
        <f t="shared" si="20"/>
        <v>0</v>
      </c>
      <c r="F59" s="10">
        <v>0</v>
      </c>
      <c r="G59" s="39">
        <v>0</v>
      </c>
      <c r="H59" s="10">
        <v>0</v>
      </c>
      <c r="I59" s="3">
        <v>0</v>
      </c>
      <c r="J59" s="3"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3">
        <v>0</v>
      </c>
      <c r="R59" s="26"/>
      <c r="S59" s="26"/>
      <c r="T59" s="27"/>
    </row>
    <row r="60" spans="1:20" s="12" customFormat="1" outlineLevel="1" x14ac:dyDescent="0.25">
      <c r="A60" s="76"/>
      <c r="B60" s="75"/>
      <c r="C60" s="75"/>
      <c r="D60" s="30" t="s">
        <v>14</v>
      </c>
      <c r="E60" s="4">
        <f t="shared" si="20"/>
        <v>0</v>
      </c>
      <c r="F60" s="10">
        <v>0</v>
      </c>
      <c r="G60" s="39">
        <v>0</v>
      </c>
      <c r="H60" s="10">
        <v>0</v>
      </c>
      <c r="I60" s="3">
        <v>0</v>
      </c>
      <c r="J60" s="3">
        <v>0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26"/>
      <c r="S60" s="26"/>
      <c r="T60" s="27"/>
    </row>
    <row r="61" spans="1:20" s="12" customFormat="1" ht="33" outlineLevel="1" x14ac:dyDescent="0.25">
      <c r="A61" s="76"/>
      <c r="B61" s="75"/>
      <c r="C61" s="75"/>
      <c r="D61" s="30" t="s">
        <v>15</v>
      </c>
      <c r="E61" s="4">
        <f>SUM(F61:Q61)</f>
        <v>40040.484570000001</v>
      </c>
      <c r="F61" s="4">
        <f>6021.26592+200-33.687+120-170+11.61</f>
        <v>6149.1889199999996</v>
      </c>
      <c r="G61" s="45">
        <f>1840-200+600+200+200+443.34041+300+1000+375+32+863+195+73+80+56.95524+2500-900</f>
        <v>7658.29565</v>
      </c>
      <c r="H61" s="4">
        <f>2965+1573+1620+3500+15</f>
        <v>9673</v>
      </c>
      <c r="I61" s="4">
        <v>1840</v>
      </c>
      <c r="J61" s="4">
        <v>1840</v>
      </c>
      <c r="K61" s="4">
        <v>1840</v>
      </c>
      <c r="L61" s="4">
        <v>1840</v>
      </c>
      <c r="M61" s="4">
        <v>1840</v>
      </c>
      <c r="N61" s="4">
        <v>1840</v>
      </c>
      <c r="O61" s="4">
        <v>1840</v>
      </c>
      <c r="P61" s="4">
        <v>1840</v>
      </c>
      <c r="Q61" s="4">
        <v>1840</v>
      </c>
      <c r="R61" s="26"/>
      <c r="S61" s="26"/>
      <c r="T61" s="27"/>
    </row>
    <row r="62" spans="1:20" s="12" customFormat="1" outlineLevel="1" x14ac:dyDescent="0.25">
      <c r="A62" s="76"/>
      <c r="B62" s="75"/>
      <c r="C62" s="75"/>
      <c r="D62" s="30" t="s">
        <v>16</v>
      </c>
      <c r="E62" s="4">
        <f>SUM(F62:Q62)</f>
        <v>39300</v>
      </c>
      <c r="F62" s="3">
        <v>0</v>
      </c>
      <c r="G62" s="45"/>
      <c r="H62" s="4">
        <v>5100</v>
      </c>
      <c r="I62" s="4">
        <v>3800</v>
      </c>
      <c r="J62" s="4">
        <v>3800</v>
      </c>
      <c r="K62" s="4">
        <v>3800</v>
      </c>
      <c r="L62" s="4">
        <v>3800</v>
      </c>
      <c r="M62" s="4">
        <v>3800</v>
      </c>
      <c r="N62" s="4">
        <v>3800</v>
      </c>
      <c r="O62" s="4">
        <v>3800</v>
      </c>
      <c r="P62" s="4">
        <v>3800</v>
      </c>
      <c r="Q62" s="4">
        <v>3800</v>
      </c>
      <c r="R62" s="26"/>
      <c r="S62" s="26"/>
      <c r="T62" s="27"/>
    </row>
    <row r="63" spans="1:20" s="12" customFormat="1" outlineLevel="1" x14ac:dyDescent="0.25">
      <c r="A63" s="76"/>
      <c r="B63" s="75"/>
      <c r="C63" s="77" t="s">
        <v>20</v>
      </c>
      <c r="D63" s="2" t="s">
        <v>12</v>
      </c>
      <c r="E63" s="3">
        <f>SUM(F63:Q63)</f>
        <v>400</v>
      </c>
      <c r="F63" s="3">
        <f>SUM(F64:F68)</f>
        <v>0</v>
      </c>
      <c r="G63" s="43">
        <f t="shared" ref="G63:Q63" si="21">SUM(G64:G68)</f>
        <v>200</v>
      </c>
      <c r="H63" s="3">
        <f t="shared" si="21"/>
        <v>200</v>
      </c>
      <c r="I63" s="3">
        <f t="shared" si="21"/>
        <v>0</v>
      </c>
      <c r="J63" s="3">
        <f t="shared" si="21"/>
        <v>0</v>
      </c>
      <c r="K63" s="3">
        <f t="shared" si="21"/>
        <v>0</v>
      </c>
      <c r="L63" s="3">
        <f t="shared" si="21"/>
        <v>0</v>
      </c>
      <c r="M63" s="3">
        <f t="shared" si="21"/>
        <v>0</v>
      </c>
      <c r="N63" s="3">
        <f t="shared" si="21"/>
        <v>0</v>
      </c>
      <c r="O63" s="3">
        <f t="shared" si="21"/>
        <v>0</v>
      </c>
      <c r="P63" s="3">
        <f t="shared" si="21"/>
        <v>0</v>
      </c>
      <c r="Q63" s="3">
        <f t="shared" si="21"/>
        <v>0</v>
      </c>
      <c r="R63" s="26"/>
      <c r="S63" s="26"/>
      <c r="T63" s="27"/>
    </row>
    <row r="64" spans="1:20" outlineLevel="1" x14ac:dyDescent="0.25">
      <c r="A64" s="76"/>
      <c r="B64" s="75"/>
      <c r="C64" s="77"/>
      <c r="D64" s="30" t="s">
        <v>29</v>
      </c>
      <c r="E64" s="4">
        <f t="shared" ref="E64:E68" si="22">SUM(F64:Q64)</f>
        <v>0</v>
      </c>
      <c r="F64" s="10">
        <v>0</v>
      </c>
      <c r="G64" s="39">
        <v>0</v>
      </c>
      <c r="H64" s="10">
        <v>0</v>
      </c>
      <c r="I64" s="10">
        <v>0</v>
      </c>
      <c r="J64" s="10">
        <v>0</v>
      </c>
      <c r="K64" s="10">
        <v>0</v>
      </c>
      <c r="L64" s="10">
        <v>0</v>
      </c>
      <c r="M64" s="10">
        <v>0</v>
      </c>
      <c r="N64" s="10">
        <v>0</v>
      </c>
      <c r="O64" s="10">
        <v>0</v>
      </c>
      <c r="P64" s="10">
        <v>0</v>
      </c>
      <c r="Q64" s="10">
        <v>0</v>
      </c>
      <c r="R64" s="24"/>
      <c r="S64" s="24"/>
      <c r="T64" s="25"/>
    </row>
    <row r="65" spans="1:20" s="12" customFormat="1" ht="33" outlineLevel="1" x14ac:dyDescent="0.25">
      <c r="A65" s="76"/>
      <c r="B65" s="75"/>
      <c r="C65" s="77"/>
      <c r="D65" s="30" t="s">
        <v>13</v>
      </c>
      <c r="E65" s="4">
        <f t="shared" si="22"/>
        <v>0</v>
      </c>
      <c r="F65" s="10">
        <v>0</v>
      </c>
      <c r="G65" s="39">
        <v>0</v>
      </c>
      <c r="H65" s="10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3">
        <v>0</v>
      </c>
      <c r="R65" s="26"/>
      <c r="S65" s="26"/>
      <c r="T65" s="27"/>
    </row>
    <row r="66" spans="1:20" s="12" customFormat="1" outlineLevel="1" x14ac:dyDescent="0.25">
      <c r="A66" s="76"/>
      <c r="B66" s="75"/>
      <c r="C66" s="77"/>
      <c r="D66" s="30" t="s">
        <v>14</v>
      </c>
      <c r="E66" s="4">
        <f t="shared" si="22"/>
        <v>0</v>
      </c>
      <c r="F66" s="10">
        <v>0</v>
      </c>
      <c r="G66" s="39">
        <v>0</v>
      </c>
      <c r="H66" s="10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3">
        <v>0</v>
      </c>
      <c r="R66" s="26"/>
      <c r="S66" s="26"/>
      <c r="T66" s="27"/>
    </row>
    <row r="67" spans="1:20" s="12" customFormat="1" ht="33" outlineLevel="1" x14ac:dyDescent="0.25">
      <c r="A67" s="76"/>
      <c r="B67" s="75"/>
      <c r="C67" s="77"/>
      <c r="D67" s="30" t="s">
        <v>15</v>
      </c>
      <c r="E67" s="4">
        <f>SUM(F67:Q67)</f>
        <v>400</v>
      </c>
      <c r="F67" s="4">
        <v>0</v>
      </c>
      <c r="G67" s="45">
        <v>200</v>
      </c>
      <c r="H67" s="4">
        <v>200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23"/>
      <c r="S67" s="23"/>
    </row>
    <row r="68" spans="1:20" s="12" customFormat="1" outlineLevel="1" x14ac:dyDescent="0.25">
      <c r="A68" s="76"/>
      <c r="B68" s="75"/>
      <c r="C68" s="77"/>
      <c r="D68" s="30" t="s">
        <v>16</v>
      </c>
      <c r="E68" s="4">
        <f t="shared" si="22"/>
        <v>0</v>
      </c>
      <c r="F68" s="10">
        <v>0</v>
      </c>
      <c r="G68" s="39">
        <v>0</v>
      </c>
      <c r="H68" s="10"/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23"/>
      <c r="S68" s="23"/>
    </row>
    <row r="69" spans="1:20" s="12" customFormat="1" outlineLevel="1" x14ac:dyDescent="0.25">
      <c r="A69" s="76" t="s">
        <v>22</v>
      </c>
      <c r="B69" s="79" t="s">
        <v>49</v>
      </c>
      <c r="C69" s="75" t="s">
        <v>31</v>
      </c>
      <c r="D69" s="2" t="s">
        <v>12</v>
      </c>
      <c r="E69" s="3">
        <f t="shared" ref="E69" si="23">SUM(G69:Q69)</f>
        <v>670647.53833000001</v>
      </c>
      <c r="F69" s="3">
        <f>SUM(F70:F74)</f>
        <v>48128.578999999998</v>
      </c>
      <c r="G69" s="43">
        <f>SUM(G70:G74)</f>
        <v>178430.53832999998</v>
      </c>
      <c r="H69" s="3">
        <f t="shared" ref="H69:Q69" si="24">SUM(H70:H74)</f>
        <v>345745</v>
      </c>
      <c r="I69" s="3">
        <f t="shared" si="24"/>
        <v>50472</v>
      </c>
      <c r="J69" s="3">
        <f t="shared" si="24"/>
        <v>12000</v>
      </c>
      <c r="K69" s="3">
        <f t="shared" si="24"/>
        <v>12000</v>
      </c>
      <c r="L69" s="3">
        <f t="shared" si="24"/>
        <v>12000</v>
      </c>
      <c r="M69" s="3">
        <f t="shared" si="24"/>
        <v>12000</v>
      </c>
      <c r="N69" s="3">
        <f t="shared" si="24"/>
        <v>12000</v>
      </c>
      <c r="O69" s="3">
        <f t="shared" si="24"/>
        <v>12000</v>
      </c>
      <c r="P69" s="3">
        <f t="shared" si="24"/>
        <v>12000</v>
      </c>
      <c r="Q69" s="3">
        <f t="shared" si="24"/>
        <v>12000</v>
      </c>
      <c r="R69" s="23"/>
      <c r="S69" s="23"/>
    </row>
    <row r="70" spans="1:20" outlineLevel="1" x14ac:dyDescent="0.25">
      <c r="A70" s="76"/>
      <c r="B70" s="79"/>
      <c r="C70" s="75"/>
      <c r="D70" s="30" t="s">
        <v>29</v>
      </c>
      <c r="E70" s="4">
        <f>SUM(F70:Q70)</f>
        <v>0</v>
      </c>
      <c r="F70" s="4">
        <v>0</v>
      </c>
      <c r="G70" s="45">
        <v>0</v>
      </c>
      <c r="H70" s="4">
        <v>0</v>
      </c>
      <c r="I70" s="10">
        <v>0</v>
      </c>
      <c r="J70" s="10">
        <v>0</v>
      </c>
      <c r="K70" s="10">
        <v>0</v>
      </c>
      <c r="L70" s="10">
        <v>0</v>
      </c>
      <c r="M70" s="10">
        <v>0</v>
      </c>
      <c r="N70" s="10">
        <v>0</v>
      </c>
      <c r="O70" s="10">
        <v>0</v>
      </c>
      <c r="P70" s="10">
        <v>0</v>
      </c>
      <c r="Q70" s="10">
        <v>0</v>
      </c>
    </row>
    <row r="71" spans="1:20" s="12" customFormat="1" ht="33" outlineLevel="1" x14ac:dyDescent="0.25">
      <c r="A71" s="76"/>
      <c r="B71" s="79"/>
      <c r="C71" s="75"/>
      <c r="D71" s="30" t="s">
        <v>13</v>
      </c>
      <c r="E71" s="4">
        <f t="shared" ref="E71:E74" si="25">SUM(F71:Q71)</f>
        <v>317870.49066999997</v>
      </c>
      <c r="F71" s="4">
        <f>0+20558.29156</f>
        <v>20558.291560000001</v>
      </c>
      <c r="G71" s="45">
        <f>6774.14956+956.29461+89000+31707.585+49593.915-32156.89975-6028.86548-11402.19308+3939.76693+2518.832-16155.02039+2824.72+14564.14344+4418.15596-14564.14344+1537.01128+2413.28293-7932.38071+15450.864+10255.43339+9485.73786</f>
        <v>157200.38910999999</v>
      </c>
      <c r="H71" s="4">
        <f>1998.94+2832.87+52759.2+82520.8</f>
        <v>140111.81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  <c r="R71" s="23"/>
      <c r="S71" s="23"/>
    </row>
    <row r="72" spans="1:20" s="12" customFormat="1" outlineLevel="1" x14ac:dyDescent="0.25">
      <c r="A72" s="76"/>
      <c r="B72" s="79"/>
      <c r="C72" s="75"/>
      <c r="D72" s="30" t="s">
        <v>14</v>
      </c>
      <c r="E72" s="4">
        <f t="shared" si="25"/>
        <v>64315.626660000009</v>
      </c>
      <c r="F72" s="4">
        <f>25029.375+2540.91244</f>
        <v>27570.28744</v>
      </c>
      <c r="G72" s="45">
        <f>837.25444+118.19372+11000+10048.5-3974.42603-2154.39127+798.30878-1996.68398+895.18693+1800.06315-1800.06315+488.23861-0.00001-980.41541+3177.19151+1171.19193</f>
        <v>19428.149220000003</v>
      </c>
      <c r="H72" s="4">
        <f>247.06+350.13+16720</f>
        <v>17317.189999999999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  <c r="R72" s="23"/>
      <c r="S72" s="23"/>
    </row>
    <row r="73" spans="1:20" s="12" customFormat="1" ht="33" outlineLevel="1" x14ac:dyDescent="0.25">
      <c r="A73" s="76"/>
      <c r="B73" s="79"/>
      <c r="C73" s="75"/>
      <c r="D73" s="30" t="s">
        <v>15</v>
      </c>
      <c r="E73" s="4">
        <f t="shared" si="25"/>
        <v>1802</v>
      </c>
      <c r="F73" s="4">
        <f>333-333</f>
        <v>0</v>
      </c>
      <c r="G73" s="45">
        <v>1802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23"/>
      <c r="S73" s="23"/>
    </row>
    <row r="74" spans="1:20" s="12" customFormat="1" outlineLevel="1" x14ac:dyDescent="0.25">
      <c r="A74" s="76"/>
      <c r="B74" s="79"/>
      <c r="C74" s="75"/>
      <c r="D74" s="30" t="s">
        <v>16</v>
      </c>
      <c r="E74" s="4">
        <f t="shared" si="25"/>
        <v>334788</v>
      </c>
      <c r="F74" s="4">
        <f>16628.504-16628.504</f>
        <v>0</v>
      </c>
      <c r="G74" s="45">
        <f>61000-7611.404-956.29461-118.19372-52314.10767</f>
        <v>0</v>
      </c>
      <c r="H74" s="4">
        <v>188316</v>
      </c>
      <c r="I74" s="4">
        <v>50472</v>
      </c>
      <c r="J74" s="4">
        <v>12000</v>
      </c>
      <c r="K74" s="4">
        <v>12000</v>
      </c>
      <c r="L74" s="4">
        <v>12000</v>
      </c>
      <c r="M74" s="4">
        <v>12000</v>
      </c>
      <c r="N74" s="4">
        <v>12000</v>
      </c>
      <c r="O74" s="4">
        <v>12000</v>
      </c>
      <c r="P74" s="4">
        <v>12000</v>
      </c>
      <c r="Q74" s="4">
        <v>12000</v>
      </c>
      <c r="R74" s="23"/>
      <c r="S74" s="23"/>
    </row>
    <row r="75" spans="1:20" s="12" customFormat="1" outlineLevel="1" x14ac:dyDescent="0.25">
      <c r="A75" s="76" t="s">
        <v>23</v>
      </c>
      <c r="B75" s="79" t="s">
        <v>24</v>
      </c>
      <c r="C75" s="75" t="s">
        <v>20</v>
      </c>
      <c r="D75" s="2" t="s">
        <v>12</v>
      </c>
      <c r="E75" s="3">
        <f>SUM(F75:Q75)</f>
        <v>30191.0432</v>
      </c>
      <c r="F75" s="3">
        <f>SUM(F76:F80)</f>
        <v>2752.5200000000004</v>
      </c>
      <c r="G75" s="43">
        <f>SUM(G76:G80)</f>
        <v>2680.2871800000003</v>
      </c>
      <c r="H75" s="3">
        <f t="shared" ref="H75:Q75" si="26">SUM(H76:H80)</f>
        <v>6158.2360200000003</v>
      </c>
      <c r="I75" s="3">
        <f t="shared" si="26"/>
        <v>2600</v>
      </c>
      <c r="J75" s="3">
        <f t="shared" si="26"/>
        <v>2000</v>
      </c>
      <c r="K75" s="3">
        <f t="shared" si="26"/>
        <v>2000</v>
      </c>
      <c r="L75" s="3">
        <f t="shared" si="26"/>
        <v>2000</v>
      </c>
      <c r="M75" s="3">
        <f t="shared" si="26"/>
        <v>2000</v>
      </c>
      <c r="N75" s="3">
        <f t="shared" si="26"/>
        <v>2000</v>
      </c>
      <c r="O75" s="3">
        <f t="shared" si="26"/>
        <v>2000</v>
      </c>
      <c r="P75" s="3">
        <f t="shared" si="26"/>
        <v>2000</v>
      </c>
      <c r="Q75" s="3">
        <f t="shared" si="26"/>
        <v>2000</v>
      </c>
      <c r="R75" s="23"/>
      <c r="S75" s="23"/>
    </row>
    <row r="76" spans="1:20" outlineLevel="1" x14ac:dyDescent="0.25">
      <c r="A76" s="76"/>
      <c r="B76" s="79"/>
      <c r="C76" s="75"/>
      <c r="D76" s="30" t="s">
        <v>29</v>
      </c>
      <c r="E76" s="4">
        <f t="shared" ref="E76:E80" si="27">SUM(F76:Q76)</f>
        <v>0</v>
      </c>
      <c r="F76" s="4">
        <v>0</v>
      </c>
      <c r="G76" s="45">
        <v>0</v>
      </c>
      <c r="H76" s="4">
        <v>0</v>
      </c>
      <c r="I76" s="10">
        <v>0</v>
      </c>
      <c r="J76" s="10">
        <v>0</v>
      </c>
      <c r="K76" s="10">
        <v>0</v>
      </c>
      <c r="L76" s="10">
        <v>0</v>
      </c>
      <c r="M76" s="10">
        <v>0</v>
      </c>
      <c r="N76" s="10">
        <v>0</v>
      </c>
      <c r="O76" s="10">
        <v>0</v>
      </c>
      <c r="P76" s="10">
        <v>0</v>
      </c>
      <c r="Q76" s="10">
        <v>0</v>
      </c>
    </row>
    <row r="77" spans="1:20" s="12" customFormat="1" ht="33" outlineLevel="1" x14ac:dyDescent="0.25">
      <c r="A77" s="76"/>
      <c r="B77" s="79"/>
      <c r="C77" s="75"/>
      <c r="D77" s="30" t="s">
        <v>13</v>
      </c>
      <c r="E77" s="4">
        <f t="shared" si="27"/>
        <v>0</v>
      </c>
      <c r="F77" s="4">
        <v>0</v>
      </c>
      <c r="G77" s="45">
        <v>0</v>
      </c>
      <c r="H77" s="4">
        <v>0</v>
      </c>
      <c r="I77" s="3">
        <v>0</v>
      </c>
      <c r="J77" s="3">
        <v>0</v>
      </c>
      <c r="K77" s="3">
        <v>0</v>
      </c>
      <c r="L77" s="3">
        <v>0</v>
      </c>
      <c r="M77" s="3">
        <v>0</v>
      </c>
      <c r="N77" s="3">
        <v>0</v>
      </c>
      <c r="O77" s="3">
        <v>0</v>
      </c>
      <c r="P77" s="3">
        <v>0</v>
      </c>
      <c r="Q77" s="3">
        <v>0</v>
      </c>
      <c r="R77" s="23"/>
      <c r="S77" s="23"/>
    </row>
    <row r="78" spans="1:20" s="12" customFormat="1" outlineLevel="1" x14ac:dyDescent="0.25">
      <c r="A78" s="76"/>
      <c r="B78" s="79"/>
      <c r="C78" s="75"/>
      <c r="D78" s="30" t="s">
        <v>14</v>
      </c>
      <c r="E78" s="4">
        <f t="shared" si="27"/>
        <v>0</v>
      </c>
      <c r="F78" s="4">
        <v>0</v>
      </c>
      <c r="G78" s="45"/>
      <c r="H78" s="4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  <c r="Q78" s="3">
        <v>0</v>
      </c>
      <c r="R78" s="23"/>
      <c r="S78" s="23"/>
    </row>
    <row r="79" spans="1:20" s="12" customFormat="1" ht="33" outlineLevel="1" x14ac:dyDescent="0.25">
      <c r="A79" s="76"/>
      <c r="B79" s="79"/>
      <c r="C79" s="75"/>
      <c r="D79" s="30" t="s">
        <v>15</v>
      </c>
      <c r="E79" s="4">
        <f t="shared" si="27"/>
        <v>10591.0432</v>
      </c>
      <c r="F79" s="4">
        <f>1349.02771+1000+403.49229</f>
        <v>2752.5200000000004</v>
      </c>
      <c r="G79" s="45">
        <f>1600+15.06567+147.72151+917.5</f>
        <v>2680.2871800000003</v>
      </c>
      <c r="H79" s="4">
        <f>1500+1358.23602</f>
        <v>2858.2360200000003</v>
      </c>
      <c r="I79" s="4">
        <v>2300</v>
      </c>
      <c r="J79" s="4"/>
      <c r="K79" s="4"/>
      <c r="L79" s="4"/>
      <c r="M79" s="4"/>
      <c r="N79" s="4"/>
      <c r="O79" s="4"/>
      <c r="P79" s="4"/>
      <c r="Q79" s="4"/>
      <c r="R79" s="23"/>
      <c r="S79" s="23"/>
    </row>
    <row r="80" spans="1:20" s="12" customFormat="1" outlineLevel="1" x14ac:dyDescent="0.25">
      <c r="A80" s="76"/>
      <c r="B80" s="79"/>
      <c r="C80" s="75"/>
      <c r="D80" s="30" t="s">
        <v>16</v>
      </c>
      <c r="E80" s="4">
        <f t="shared" si="27"/>
        <v>19600</v>
      </c>
      <c r="F80" s="4">
        <f>2500-1000-1500</f>
        <v>0</v>
      </c>
      <c r="G80" s="45"/>
      <c r="H80" s="4">
        <v>3300</v>
      </c>
      <c r="I80" s="4">
        <v>300</v>
      </c>
      <c r="J80" s="4">
        <v>2000</v>
      </c>
      <c r="K80" s="4">
        <v>2000</v>
      </c>
      <c r="L80" s="4">
        <v>2000</v>
      </c>
      <c r="M80" s="4">
        <v>2000</v>
      </c>
      <c r="N80" s="4">
        <v>2000</v>
      </c>
      <c r="O80" s="4">
        <v>2000</v>
      </c>
      <c r="P80" s="4">
        <v>2000</v>
      </c>
      <c r="Q80" s="4">
        <v>2000</v>
      </c>
      <c r="R80" s="23"/>
      <c r="S80" s="23"/>
    </row>
    <row r="81" spans="1:20" s="12" customFormat="1" hidden="1" outlineLevel="1" x14ac:dyDescent="0.25">
      <c r="A81" s="76" t="s">
        <v>35</v>
      </c>
      <c r="B81" s="75" t="s">
        <v>50</v>
      </c>
      <c r="C81" s="75" t="s">
        <v>37</v>
      </c>
      <c r="D81" s="2" t="s">
        <v>12</v>
      </c>
      <c r="E81" s="9">
        <f>F81+G81+H81+Q81</f>
        <v>72.2</v>
      </c>
      <c r="F81" s="10">
        <f>SUM(F82:F86)</f>
        <v>72.2</v>
      </c>
      <c r="G81" s="39">
        <f>SUM(G82:G86)</f>
        <v>0</v>
      </c>
      <c r="H81" s="10">
        <f t="shared" ref="H81:Q81" si="28">SUM(H82:H86)</f>
        <v>0</v>
      </c>
      <c r="I81" s="10">
        <f t="shared" si="28"/>
        <v>0</v>
      </c>
      <c r="J81" s="10">
        <f t="shared" si="28"/>
        <v>0</v>
      </c>
      <c r="K81" s="10">
        <f t="shared" si="28"/>
        <v>0</v>
      </c>
      <c r="L81" s="10">
        <f t="shared" si="28"/>
        <v>0</v>
      </c>
      <c r="M81" s="10">
        <f t="shared" si="28"/>
        <v>0</v>
      </c>
      <c r="N81" s="10">
        <f t="shared" si="28"/>
        <v>0</v>
      </c>
      <c r="O81" s="10">
        <f t="shared" si="28"/>
        <v>0</v>
      </c>
      <c r="P81" s="10">
        <f t="shared" si="28"/>
        <v>0</v>
      </c>
      <c r="Q81" s="10">
        <f t="shared" si="28"/>
        <v>0</v>
      </c>
      <c r="R81" s="23"/>
      <c r="S81" s="23"/>
    </row>
    <row r="82" spans="1:20" hidden="1" outlineLevel="1" x14ac:dyDescent="0.25">
      <c r="A82" s="76"/>
      <c r="B82" s="75"/>
      <c r="C82" s="75"/>
      <c r="D82" s="30" t="s">
        <v>29</v>
      </c>
      <c r="E82" s="10">
        <f>SUM(F82:Q82)</f>
        <v>0</v>
      </c>
      <c r="F82" s="10">
        <v>0</v>
      </c>
      <c r="G82" s="39">
        <v>0</v>
      </c>
      <c r="H82" s="10">
        <v>0</v>
      </c>
      <c r="I82" s="10">
        <v>0</v>
      </c>
      <c r="J82" s="10">
        <v>0</v>
      </c>
      <c r="K82" s="10">
        <v>0</v>
      </c>
      <c r="L82" s="10">
        <v>0</v>
      </c>
      <c r="M82" s="10">
        <v>0</v>
      </c>
      <c r="N82" s="10">
        <v>0</v>
      </c>
      <c r="O82" s="10">
        <v>0</v>
      </c>
      <c r="P82" s="10">
        <v>0</v>
      </c>
      <c r="Q82" s="10">
        <v>0</v>
      </c>
    </row>
    <row r="83" spans="1:20" s="12" customFormat="1" ht="33" hidden="1" outlineLevel="1" x14ac:dyDescent="0.25">
      <c r="A83" s="76"/>
      <c r="B83" s="75"/>
      <c r="C83" s="75"/>
      <c r="D83" s="30" t="s">
        <v>13</v>
      </c>
      <c r="E83" s="10">
        <f t="shared" ref="E83:E85" si="29">SUM(F83:Q83)</f>
        <v>0</v>
      </c>
      <c r="F83" s="1">
        <v>0</v>
      </c>
      <c r="G83" s="40">
        <v>0</v>
      </c>
      <c r="H83" s="1">
        <v>0</v>
      </c>
      <c r="I83" s="3">
        <v>0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  <c r="O83" s="3">
        <v>0</v>
      </c>
      <c r="P83" s="3">
        <v>0</v>
      </c>
      <c r="Q83" s="3">
        <v>0</v>
      </c>
      <c r="R83" s="23"/>
      <c r="S83" s="23"/>
    </row>
    <row r="84" spans="1:20" s="12" customFormat="1" hidden="1" outlineLevel="1" x14ac:dyDescent="0.25">
      <c r="A84" s="76"/>
      <c r="B84" s="75"/>
      <c r="C84" s="75"/>
      <c r="D84" s="30" t="s">
        <v>14</v>
      </c>
      <c r="E84" s="10">
        <f t="shared" si="29"/>
        <v>0</v>
      </c>
      <c r="F84" s="11">
        <v>0</v>
      </c>
      <c r="G84" s="41">
        <v>0</v>
      </c>
      <c r="H84" s="11">
        <v>0</v>
      </c>
      <c r="I84" s="3">
        <v>0</v>
      </c>
      <c r="J84" s="3">
        <v>0</v>
      </c>
      <c r="K84" s="3">
        <v>0</v>
      </c>
      <c r="L84" s="3">
        <v>0</v>
      </c>
      <c r="M84" s="3">
        <v>0</v>
      </c>
      <c r="N84" s="3">
        <v>0</v>
      </c>
      <c r="O84" s="3">
        <v>0</v>
      </c>
      <c r="P84" s="3">
        <v>0</v>
      </c>
      <c r="Q84" s="3">
        <v>0</v>
      </c>
      <c r="R84" s="23"/>
      <c r="S84" s="23"/>
    </row>
    <row r="85" spans="1:20" s="12" customFormat="1" ht="33" hidden="1" outlineLevel="1" x14ac:dyDescent="0.25">
      <c r="A85" s="76"/>
      <c r="B85" s="75"/>
      <c r="C85" s="75"/>
      <c r="D85" s="30" t="s">
        <v>15</v>
      </c>
      <c r="E85" s="9">
        <f t="shared" si="29"/>
        <v>72.2</v>
      </c>
      <c r="F85" s="11">
        <f>50+90+2.5-70.3</f>
        <v>72.2</v>
      </c>
      <c r="G85" s="40">
        <f>50-50</f>
        <v>0</v>
      </c>
      <c r="H85" s="11">
        <v>0</v>
      </c>
      <c r="I85" s="11">
        <v>0</v>
      </c>
      <c r="J85" s="11">
        <v>0</v>
      </c>
      <c r="K85" s="11">
        <v>0</v>
      </c>
      <c r="L85" s="11">
        <v>0</v>
      </c>
      <c r="M85" s="11">
        <v>0</v>
      </c>
      <c r="N85" s="11">
        <v>0</v>
      </c>
      <c r="O85" s="11">
        <v>0</v>
      </c>
      <c r="P85" s="11">
        <v>0</v>
      </c>
      <c r="Q85" s="11">
        <v>0</v>
      </c>
      <c r="R85" s="23"/>
      <c r="S85" s="23"/>
    </row>
    <row r="86" spans="1:20" s="12" customFormat="1" hidden="1" outlineLevel="1" x14ac:dyDescent="0.25">
      <c r="A86" s="76"/>
      <c r="B86" s="75"/>
      <c r="C86" s="75"/>
      <c r="D86" s="30" t="s">
        <v>16</v>
      </c>
      <c r="E86" s="31" t="s">
        <v>34</v>
      </c>
      <c r="F86" s="1">
        <v>0</v>
      </c>
      <c r="G86" s="42">
        <v>0</v>
      </c>
      <c r="H86" s="1">
        <v>0</v>
      </c>
      <c r="I86" s="4">
        <v>0</v>
      </c>
      <c r="J86" s="4">
        <v>0</v>
      </c>
      <c r="K86" s="4">
        <v>0</v>
      </c>
      <c r="L86" s="4">
        <v>0</v>
      </c>
      <c r="M86" s="4">
        <v>0</v>
      </c>
      <c r="N86" s="4">
        <v>0</v>
      </c>
      <c r="O86" s="4">
        <v>0</v>
      </c>
      <c r="P86" s="4">
        <v>0</v>
      </c>
      <c r="Q86" s="4">
        <v>0</v>
      </c>
      <c r="R86" s="23"/>
      <c r="S86" s="23"/>
    </row>
    <row r="87" spans="1:20" s="12" customFormat="1" x14ac:dyDescent="0.25">
      <c r="A87" s="66" t="s">
        <v>19</v>
      </c>
      <c r="B87" s="67"/>
      <c r="C87" s="68"/>
      <c r="D87" s="2" t="s">
        <v>12</v>
      </c>
      <c r="E87" s="3">
        <f>SUM(F87:Q87)</f>
        <v>953277.10009999992</v>
      </c>
      <c r="F87" s="3">
        <f>SUM(F88:F92)</f>
        <v>74909.684980000005</v>
      </c>
      <c r="G87" s="43">
        <f>SUM(G88:G92)</f>
        <v>203613.55902999997</v>
      </c>
      <c r="H87" s="3">
        <f t="shared" ref="H87" si="30">SUM(H88:H92)</f>
        <v>390961.85609000002</v>
      </c>
      <c r="I87" s="3">
        <f t="shared" ref="I87:Q87" si="31">SUM(I88:I92)</f>
        <v>62672</v>
      </c>
      <c r="J87" s="3">
        <f t="shared" si="31"/>
        <v>27640</v>
      </c>
      <c r="K87" s="3">
        <f t="shared" si="31"/>
        <v>27640</v>
      </c>
      <c r="L87" s="3">
        <f t="shared" si="31"/>
        <v>27640</v>
      </c>
      <c r="M87" s="3">
        <f t="shared" si="31"/>
        <v>27640</v>
      </c>
      <c r="N87" s="3">
        <f t="shared" si="31"/>
        <v>27640</v>
      </c>
      <c r="O87" s="3">
        <f t="shared" si="31"/>
        <v>27640</v>
      </c>
      <c r="P87" s="3">
        <f t="shared" si="31"/>
        <v>27640</v>
      </c>
      <c r="Q87" s="3">
        <f t="shared" si="31"/>
        <v>27640</v>
      </c>
      <c r="R87" s="23"/>
      <c r="S87" s="23"/>
    </row>
    <row r="88" spans="1:20" outlineLevel="1" x14ac:dyDescent="0.25">
      <c r="A88" s="69"/>
      <c r="B88" s="70"/>
      <c r="C88" s="71"/>
      <c r="D88" s="2" t="s">
        <v>29</v>
      </c>
      <c r="E88" s="10">
        <f>SUM(F88:Q88)</f>
        <v>0</v>
      </c>
      <c r="F88" s="10">
        <f>F46+F52+F58+F64+F70+F76</f>
        <v>0</v>
      </c>
      <c r="G88" s="39">
        <f t="shared" ref="G88:H88" si="32">G46+G52+G58+G64+G70+G76</f>
        <v>0</v>
      </c>
      <c r="H88" s="10">
        <f t="shared" si="32"/>
        <v>0</v>
      </c>
      <c r="I88" s="10">
        <f t="shared" ref="I88:Q88" si="33">I46+I52+I58+I64+I70+I76</f>
        <v>0</v>
      </c>
      <c r="J88" s="10">
        <f t="shared" si="33"/>
        <v>0</v>
      </c>
      <c r="K88" s="10">
        <f t="shared" si="33"/>
        <v>0</v>
      </c>
      <c r="L88" s="10">
        <f t="shared" si="33"/>
        <v>0</v>
      </c>
      <c r="M88" s="10">
        <f t="shared" si="33"/>
        <v>0</v>
      </c>
      <c r="N88" s="10">
        <f t="shared" si="33"/>
        <v>0</v>
      </c>
      <c r="O88" s="10">
        <f t="shared" si="33"/>
        <v>0</v>
      </c>
      <c r="P88" s="10">
        <f t="shared" si="33"/>
        <v>0</v>
      </c>
      <c r="Q88" s="10">
        <f t="shared" si="33"/>
        <v>0</v>
      </c>
    </row>
    <row r="89" spans="1:20" s="12" customFormat="1" ht="33" x14ac:dyDescent="0.25">
      <c r="A89" s="69"/>
      <c r="B89" s="70"/>
      <c r="C89" s="71"/>
      <c r="D89" s="2" t="s">
        <v>13</v>
      </c>
      <c r="E89" s="3">
        <f t="shared" ref="E89:E92" si="34">SUM(F89:Q89)</f>
        <v>345993.33355999994</v>
      </c>
      <c r="F89" s="3">
        <f>F47+F53+F59+F65+F71+F77</f>
        <v>33100.946550000001</v>
      </c>
      <c r="G89" s="43">
        <f>G47+G53+G59+G65+G71+G77</f>
        <v>166897.71700999999</v>
      </c>
      <c r="H89" s="3">
        <f t="shared" ref="H89" si="35">H47+H53+H59+H65+H71+H77</f>
        <v>145994.66999999998</v>
      </c>
      <c r="I89" s="3">
        <f t="shared" ref="I89:Q89" si="36">I47+I53+I59+I65+I71+I77</f>
        <v>0</v>
      </c>
      <c r="J89" s="3">
        <f t="shared" si="36"/>
        <v>0</v>
      </c>
      <c r="K89" s="3">
        <f t="shared" si="36"/>
        <v>0</v>
      </c>
      <c r="L89" s="3">
        <f t="shared" si="36"/>
        <v>0</v>
      </c>
      <c r="M89" s="3">
        <f t="shared" si="36"/>
        <v>0</v>
      </c>
      <c r="N89" s="3">
        <f t="shared" si="36"/>
        <v>0</v>
      </c>
      <c r="O89" s="3">
        <f t="shared" si="36"/>
        <v>0</v>
      </c>
      <c r="P89" s="3">
        <f t="shared" si="36"/>
        <v>0</v>
      </c>
      <c r="Q89" s="3">
        <f t="shared" si="36"/>
        <v>0</v>
      </c>
      <c r="R89" s="23"/>
      <c r="S89" s="23"/>
      <c r="T89" s="13"/>
    </row>
    <row r="90" spans="1:20" s="12" customFormat="1" x14ac:dyDescent="0.25">
      <c r="A90" s="69"/>
      <c r="B90" s="70"/>
      <c r="C90" s="71"/>
      <c r="D90" s="2" t="s">
        <v>14</v>
      </c>
      <c r="E90" s="3">
        <f>SUM(F90:Q90)</f>
        <v>74308.964009999996</v>
      </c>
      <c r="F90" s="3">
        <f>F48+F54+F60+F66+F72+F78</f>
        <v>31904.82951</v>
      </c>
      <c r="G90" s="43">
        <f>G48+G54+G60+G66+G72+G78</f>
        <v>23684.184430000001</v>
      </c>
      <c r="H90" s="3">
        <f t="shared" ref="H90" si="37">H48+H54+H60+H66+H72+H78</f>
        <v>18719.950069999999</v>
      </c>
      <c r="I90" s="3">
        <f t="shared" ref="I90:Q90" si="38">I48+I54+I60+I66+I72+I78</f>
        <v>0</v>
      </c>
      <c r="J90" s="3">
        <f t="shared" si="38"/>
        <v>0</v>
      </c>
      <c r="K90" s="3">
        <f t="shared" si="38"/>
        <v>0</v>
      </c>
      <c r="L90" s="3">
        <f t="shared" si="38"/>
        <v>0</v>
      </c>
      <c r="M90" s="3">
        <f t="shared" si="38"/>
        <v>0</v>
      </c>
      <c r="N90" s="3">
        <f t="shared" si="38"/>
        <v>0</v>
      </c>
      <c r="O90" s="3">
        <f t="shared" si="38"/>
        <v>0</v>
      </c>
      <c r="P90" s="3">
        <f t="shared" si="38"/>
        <v>0</v>
      </c>
      <c r="Q90" s="3">
        <f t="shared" si="38"/>
        <v>0</v>
      </c>
      <c r="R90" s="23"/>
      <c r="S90" s="23"/>
    </row>
    <row r="91" spans="1:20" s="12" customFormat="1" ht="33" x14ac:dyDescent="0.25">
      <c r="A91" s="69"/>
      <c r="B91" s="70"/>
      <c r="C91" s="71"/>
      <c r="D91" s="2" t="s">
        <v>15</v>
      </c>
      <c r="E91" s="3">
        <f t="shared" si="34"/>
        <v>61426.802530000001</v>
      </c>
      <c r="F91" s="3">
        <f>F49+F55+F61+F67+F73+F79+F85</f>
        <v>9903.9089200000017</v>
      </c>
      <c r="G91" s="43">
        <f>G49+G55+G61+G67+G73+G79+G85</f>
        <v>13031.657589999999</v>
      </c>
      <c r="H91" s="3">
        <f t="shared" ref="H91" si="39">H49+H55+H61+H67+H73+H79+H85</f>
        <v>15671.23602</v>
      </c>
      <c r="I91" s="3">
        <f t="shared" ref="I91:Q91" si="40">I49+I55+I61+I67+I73+I79+I85</f>
        <v>8100</v>
      </c>
      <c r="J91" s="3">
        <f t="shared" si="40"/>
        <v>1840</v>
      </c>
      <c r="K91" s="3">
        <f t="shared" si="40"/>
        <v>1840</v>
      </c>
      <c r="L91" s="3">
        <f t="shared" si="40"/>
        <v>1840</v>
      </c>
      <c r="M91" s="3">
        <f t="shared" si="40"/>
        <v>1840</v>
      </c>
      <c r="N91" s="3">
        <f t="shared" si="40"/>
        <v>1840</v>
      </c>
      <c r="O91" s="3">
        <f t="shared" si="40"/>
        <v>1840</v>
      </c>
      <c r="P91" s="3">
        <f t="shared" si="40"/>
        <v>1840</v>
      </c>
      <c r="Q91" s="3">
        <f t="shared" si="40"/>
        <v>1840</v>
      </c>
      <c r="R91" s="23"/>
      <c r="S91" s="23"/>
      <c r="T91" s="18"/>
    </row>
    <row r="92" spans="1:20" s="12" customFormat="1" x14ac:dyDescent="0.25">
      <c r="A92" s="72"/>
      <c r="B92" s="73"/>
      <c r="C92" s="74"/>
      <c r="D92" s="2" t="s">
        <v>16</v>
      </c>
      <c r="E92" s="3">
        <f t="shared" si="34"/>
        <v>471548</v>
      </c>
      <c r="F92" s="3">
        <f>F50+F56+F62+F68+F74+F80</f>
        <v>0</v>
      </c>
      <c r="G92" s="43">
        <f t="shared" ref="G92:H92" si="41">G50+G56+G62+G68+G74+G80</f>
        <v>0</v>
      </c>
      <c r="H92" s="3">
        <f t="shared" si="41"/>
        <v>210576</v>
      </c>
      <c r="I92" s="3">
        <f>I50+I56+I62+I68+I74+I80</f>
        <v>54572</v>
      </c>
      <c r="J92" s="3">
        <f t="shared" ref="J92:Q92" si="42">J50+J56+J62+J68+J74+J80</f>
        <v>25800</v>
      </c>
      <c r="K92" s="3">
        <f t="shared" si="42"/>
        <v>25800</v>
      </c>
      <c r="L92" s="3">
        <f t="shared" si="42"/>
        <v>25800</v>
      </c>
      <c r="M92" s="3">
        <f t="shared" si="42"/>
        <v>25800</v>
      </c>
      <c r="N92" s="3">
        <f t="shared" si="42"/>
        <v>25800</v>
      </c>
      <c r="O92" s="3">
        <f t="shared" si="42"/>
        <v>25800</v>
      </c>
      <c r="P92" s="3">
        <f t="shared" si="42"/>
        <v>25800</v>
      </c>
      <c r="Q92" s="3">
        <f t="shared" si="42"/>
        <v>25800</v>
      </c>
      <c r="R92" s="23"/>
      <c r="S92" s="23"/>
    </row>
    <row r="93" spans="1:20" ht="26.25" customHeight="1" x14ac:dyDescent="0.25">
      <c r="A93" s="87" t="s">
        <v>60</v>
      </c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87"/>
      <c r="N93" s="87"/>
      <c r="O93" s="87"/>
      <c r="P93" s="87"/>
      <c r="Q93" s="87"/>
    </row>
    <row r="94" spans="1:20" ht="17.25" customHeight="1" outlineLevel="1" x14ac:dyDescent="0.25">
      <c r="A94" s="76" t="s">
        <v>10</v>
      </c>
      <c r="B94" s="75" t="s">
        <v>61</v>
      </c>
      <c r="C94" s="75" t="s">
        <v>30</v>
      </c>
      <c r="D94" s="2" t="s">
        <v>12</v>
      </c>
      <c r="E94" s="9">
        <f>F94+G94+H94+Q94</f>
        <v>300</v>
      </c>
      <c r="F94" s="10">
        <f>SUM(F95:F99)</f>
        <v>0</v>
      </c>
      <c r="G94" s="39">
        <f t="shared" ref="G94:H94" si="43">SUM(G95:G99)</f>
        <v>0</v>
      </c>
      <c r="H94" s="10">
        <f t="shared" si="43"/>
        <v>150</v>
      </c>
      <c r="I94" s="10">
        <f>SUM(I95:I99)</f>
        <v>150</v>
      </c>
      <c r="J94" s="10">
        <f t="shared" ref="J94:Q94" si="44">SUM(J95:J99)</f>
        <v>150</v>
      </c>
      <c r="K94" s="10">
        <f t="shared" si="44"/>
        <v>150</v>
      </c>
      <c r="L94" s="10">
        <f t="shared" si="44"/>
        <v>150</v>
      </c>
      <c r="M94" s="10">
        <f t="shared" si="44"/>
        <v>150</v>
      </c>
      <c r="N94" s="10">
        <f t="shared" si="44"/>
        <v>150</v>
      </c>
      <c r="O94" s="10">
        <f t="shared" si="44"/>
        <v>150</v>
      </c>
      <c r="P94" s="10">
        <f t="shared" si="44"/>
        <v>150</v>
      </c>
      <c r="Q94" s="10">
        <f t="shared" si="44"/>
        <v>150</v>
      </c>
    </row>
    <row r="95" spans="1:20" outlineLevel="1" x14ac:dyDescent="0.25">
      <c r="A95" s="76"/>
      <c r="B95" s="75"/>
      <c r="C95" s="75"/>
      <c r="D95" s="30" t="s">
        <v>29</v>
      </c>
      <c r="E95" s="10">
        <f>SUM(F95:Q95)</f>
        <v>0</v>
      </c>
      <c r="F95" s="10">
        <v>0</v>
      </c>
      <c r="G95" s="39">
        <v>0</v>
      </c>
      <c r="H95" s="10">
        <v>0</v>
      </c>
      <c r="I95" s="10">
        <v>0</v>
      </c>
      <c r="J95" s="10">
        <v>0</v>
      </c>
      <c r="K95" s="10">
        <v>0</v>
      </c>
      <c r="L95" s="10">
        <v>0</v>
      </c>
      <c r="M95" s="10">
        <v>0</v>
      </c>
      <c r="N95" s="10">
        <v>0</v>
      </c>
      <c r="O95" s="10">
        <v>0</v>
      </c>
      <c r="P95" s="10">
        <v>0</v>
      </c>
      <c r="Q95" s="10">
        <v>0</v>
      </c>
    </row>
    <row r="96" spans="1:20" ht="33" outlineLevel="1" x14ac:dyDescent="0.25">
      <c r="A96" s="76"/>
      <c r="B96" s="75"/>
      <c r="C96" s="75"/>
      <c r="D96" s="30" t="s">
        <v>13</v>
      </c>
      <c r="E96" s="10">
        <f t="shared" ref="E96:E99" si="45">SUM(F96:Q96)</f>
        <v>0</v>
      </c>
      <c r="F96" s="1">
        <v>0</v>
      </c>
      <c r="G96" s="40">
        <v>0</v>
      </c>
      <c r="H96" s="1">
        <v>0</v>
      </c>
      <c r="I96" s="10">
        <v>0</v>
      </c>
      <c r="J96" s="10">
        <v>0</v>
      </c>
      <c r="K96" s="10">
        <v>0</v>
      </c>
      <c r="L96" s="10">
        <v>0</v>
      </c>
      <c r="M96" s="10">
        <v>0</v>
      </c>
      <c r="N96" s="10">
        <v>0</v>
      </c>
      <c r="O96" s="10">
        <v>0</v>
      </c>
      <c r="P96" s="10">
        <v>0</v>
      </c>
      <c r="Q96" s="1">
        <v>0</v>
      </c>
      <c r="R96" s="24"/>
      <c r="S96" s="24"/>
      <c r="T96" s="25"/>
    </row>
    <row r="97" spans="1:20" outlineLevel="1" x14ac:dyDescent="0.25">
      <c r="A97" s="76"/>
      <c r="B97" s="75"/>
      <c r="C97" s="75"/>
      <c r="D97" s="30" t="s">
        <v>14</v>
      </c>
      <c r="E97" s="10">
        <f t="shared" si="45"/>
        <v>0</v>
      </c>
      <c r="F97" s="11">
        <v>0</v>
      </c>
      <c r="G97" s="41">
        <v>0</v>
      </c>
      <c r="H97" s="11">
        <v>0</v>
      </c>
      <c r="I97" s="10">
        <v>0</v>
      </c>
      <c r="J97" s="10">
        <v>0</v>
      </c>
      <c r="K97" s="10">
        <v>0</v>
      </c>
      <c r="L97" s="10">
        <v>0</v>
      </c>
      <c r="M97" s="10">
        <v>0</v>
      </c>
      <c r="N97" s="10">
        <v>0</v>
      </c>
      <c r="O97" s="10">
        <v>0</v>
      </c>
      <c r="P97" s="10">
        <v>0</v>
      </c>
      <c r="Q97" s="11">
        <v>0</v>
      </c>
      <c r="R97" s="24"/>
      <c r="S97" s="24"/>
      <c r="T97" s="25"/>
    </row>
    <row r="98" spans="1:20" ht="33" outlineLevel="1" x14ac:dyDescent="0.25">
      <c r="A98" s="76"/>
      <c r="B98" s="75"/>
      <c r="C98" s="75"/>
      <c r="D98" s="30" t="s">
        <v>15</v>
      </c>
      <c r="E98" s="9">
        <f t="shared" si="45"/>
        <v>1500</v>
      </c>
      <c r="F98" s="1"/>
      <c r="G98" s="40"/>
      <c r="H98" s="1">
        <v>150</v>
      </c>
      <c r="I98" s="11">
        <v>150</v>
      </c>
      <c r="J98" s="11">
        <v>150</v>
      </c>
      <c r="K98" s="11">
        <v>150</v>
      </c>
      <c r="L98" s="11">
        <v>150</v>
      </c>
      <c r="M98" s="11">
        <v>150</v>
      </c>
      <c r="N98" s="11">
        <v>150</v>
      </c>
      <c r="O98" s="11">
        <v>150</v>
      </c>
      <c r="P98" s="11">
        <v>150</v>
      </c>
      <c r="Q98" s="11">
        <v>150</v>
      </c>
      <c r="R98" s="24"/>
      <c r="S98" s="24"/>
      <c r="T98" s="25"/>
    </row>
    <row r="99" spans="1:20" outlineLevel="1" x14ac:dyDescent="0.25">
      <c r="A99" s="76"/>
      <c r="B99" s="75"/>
      <c r="C99" s="75"/>
      <c r="D99" s="30" t="s">
        <v>16</v>
      </c>
      <c r="E99" s="9">
        <f t="shared" si="45"/>
        <v>0</v>
      </c>
      <c r="F99" s="1">
        <f>120-120</f>
        <v>0</v>
      </c>
      <c r="G99" s="40">
        <f t="shared" ref="G99:Q99" si="46">G93</f>
        <v>0</v>
      </c>
      <c r="H99" s="1">
        <f t="shared" si="46"/>
        <v>0</v>
      </c>
      <c r="I99" s="11">
        <f t="shared" si="46"/>
        <v>0</v>
      </c>
      <c r="J99" s="11">
        <f t="shared" si="46"/>
        <v>0</v>
      </c>
      <c r="K99" s="11">
        <f t="shared" si="46"/>
        <v>0</v>
      </c>
      <c r="L99" s="11">
        <f t="shared" si="46"/>
        <v>0</v>
      </c>
      <c r="M99" s="11">
        <f t="shared" si="46"/>
        <v>0</v>
      </c>
      <c r="N99" s="11">
        <f t="shared" si="46"/>
        <v>0</v>
      </c>
      <c r="O99" s="11">
        <f t="shared" si="46"/>
        <v>0</v>
      </c>
      <c r="P99" s="11">
        <f t="shared" si="46"/>
        <v>0</v>
      </c>
      <c r="Q99" s="11">
        <f t="shared" si="46"/>
        <v>0</v>
      </c>
      <c r="R99" s="24"/>
      <c r="S99" s="24"/>
      <c r="T99" s="25"/>
    </row>
    <row r="100" spans="1:20" s="12" customFormat="1" x14ac:dyDescent="0.25">
      <c r="A100" s="57" t="s">
        <v>25</v>
      </c>
      <c r="B100" s="58"/>
      <c r="C100" s="59"/>
      <c r="D100" s="2" t="s">
        <v>12</v>
      </c>
      <c r="E100" s="3">
        <f>SUM(F100:Q100)</f>
        <v>1500</v>
      </c>
      <c r="F100" s="3">
        <f>F94</f>
        <v>0</v>
      </c>
      <c r="G100" s="43">
        <f t="shared" ref="G100:Q100" si="47">G94</f>
        <v>0</v>
      </c>
      <c r="H100" s="3">
        <f t="shared" si="47"/>
        <v>150</v>
      </c>
      <c r="I100" s="3">
        <f t="shared" si="47"/>
        <v>150</v>
      </c>
      <c r="J100" s="3">
        <f t="shared" si="47"/>
        <v>150</v>
      </c>
      <c r="K100" s="3">
        <f t="shared" si="47"/>
        <v>150</v>
      </c>
      <c r="L100" s="3">
        <f t="shared" si="47"/>
        <v>150</v>
      </c>
      <c r="M100" s="3">
        <f t="shared" si="47"/>
        <v>150</v>
      </c>
      <c r="N100" s="3">
        <f t="shared" si="47"/>
        <v>150</v>
      </c>
      <c r="O100" s="3">
        <f t="shared" si="47"/>
        <v>150</v>
      </c>
      <c r="P100" s="3">
        <f t="shared" si="47"/>
        <v>150</v>
      </c>
      <c r="Q100" s="3">
        <f t="shared" si="47"/>
        <v>150</v>
      </c>
      <c r="R100" s="29"/>
      <c r="S100" s="26"/>
      <c r="T100" s="27"/>
    </row>
    <row r="101" spans="1:20" outlineLevel="1" x14ac:dyDescent="0.25">
      <c r="A101" s="60"/>
      <c r="B101" s="61"/>
      <c r="C101" s="62"/>
      <c r="D101" s="2" t="s">
        <v>29</v>
      </c>
      <c r="E101" s="3">
        <f>SUM(F101:Q101)</f>
        <v>0</v>
      </c>
      <c r="F101" s="19">
        <f t="shared" ref="F101:Q105" si="48">F95</f>
        <v>0</v>
      </c>
      <c r="G101" s="46">
        <f t="shared" si="48"/>
        <v>0</v>
      </c>
      <c r="H101" s="19">
        <f t="shared" si="48"/>
        <v>0</v>
      </c>
      <c r="I101" s="19">
        <f t="shared" si="48"/>
        <v>0</v>
      </c>
      <c r="J101" s="19">
        <f t="shared" si="48"/>
        <v>0</v>
      </c>
      <c r="K101" s="19">
        <f t="shared" si="48"/>
        <v>0</v>
      </c>
      <c r="L101" s="19">
        <f t="shared" si="48"/>
        <v>0</v>
      </c>
      <c r="M101" s="19">
        <f t="shared" si="48"/>
        <v>0</v>
      </c>
      <c r="N101" s="19">
        <f t="shared" si="48"/>
        <v>0</v>
      </c>
      <c r="O101" s="19">
        <f t="shared" si="48"/>
        <v>0</v>
      </c>
      <c r="P101" s="19">
        <f t="shared" si="48"/>
        <v>0</v>
      </c>
      <c r="Q101" s="19">
        <f t="shared" si="48"/>
        <v>0</v>
      </c>
      <c r="R101" s="24"/>
      <c r="S101" s="24"/>
      <c r="T101" s="25"/>
    </row>
    <row r="102" spans="1:20" s="12" customFormat="1" ht="33" x14ac:dyDescent="0.25">
      <c r="A102" s="60"/>
      <c r="B102" s="61"/>
      <c r="C102" s="62"/>
      <c r="D102" s="2" t="s">
        <v>13</v>
      </c>
      <c r="E102" s="3">
        <f t="shared" ref="E102:E103" si="49">SUM(F102:Q102)</f>
        <v>0</v>
      </c>
      <c r="F102" s="3">
        <f t="shared" si="48"/>
        <v>0</v>
      </c>
      <c r="G102" s="43">
        <f t="shared" si="48"/>
        <v>0</v>
      </c>
      <c r="H102" s="3">
        <f t="shared" si="48"/>
        <v>0</v>
      </c>
      <c r="I102" s="3">
        <f t="shared" si="48"/>
        <v>0</v>
      </c>
      <c r="J102" s="3">
        <f t="shared" si="48"/>
        <v>0</v>
      </c>
      <c r="K102" s="3">
        <f t="shared" si="48"/>
        <v>0</v>
      </c>
      <c r="L102" s="3">
        <f t="shared" si="48"/>
        <v>0</v>
      </c>
      <c r="M102" s="3">
        <f t="shared" si="48"/>
        <v>0</v>
      </c>
      <c r="N102" s="3">
        <f t="shared" si="48"/>
        <v>0</v>
      </c>
      <c r="O102" s="3">
        <f t="shared" si="48"/>
        <v>0</v>
      </c>
      <c r="P102" s="3">
        <f t="shared" si="48"/>
        <v>0</v>
      </c>
      <c r="Q102" s="3">
        <f t="shared" si="48"/>
        <v>0</v>
      </c>
      <c r="R102" s="26"/>
      <c r="S102" s="26"/>
      <c r="T102" s="27"/>
    </row>
    <row r="103" spans="1:20" s="12" customFormat="1" x14ac:dyDescent="0.25">
      <c r="A103" s="60"/>
      <c r="B103" s="61"/>
      <c r="C103" s="62"/>
      <c r="D103" s="2" t="s">
        <v>14</v>
      </c>
      <c r="E103" s="3">
        <f t="shared" si="49"/>
        <v>0</v>
      </c>
      <c r="F103" s="3">
        <f t="shared" si="48"/>
        <v>0</v>
      </c>
      <c r="G103" s="43">
        <f t="shared" si="48"/>
        <v>0</v>
      </c>
      <c r="H103" s="3">
        <f t="shared" si="48"/>
        <v>0</v>
      </c>
      <c r="I103" s="3">
        <f t="shared" si="48"/>
        <v>0</v>
      </c>
      <c r="J103" s="3">
        <f t="shared" si="48"/>
        <v>0</v>
      </c>
      <c r="K103" s="3">
        <f t="shared" si="48"/>
        <v>0</v>
      </c>
      <c r="L103" s="3">
        <f t="shared" si="48"/>
        <v>0</v>
      </c>
      <c r="M103" s="3">
        <f t="shared" si="48"/>
        <v>0</v>
      </c>
      <c r="N103" s="3">
        <f t="shared" si="48"/>
        <v>0</v>
      </c>
      <c r="O103" s="3">
        <f t="shared" si="48"/>
        <v>0</v>
      </c>
      <c r="P103" s="3">
        <f t="shared" si="48"/>
        <v>0</v>
      </c>
      <c r="Q103" s="3">
        <f t="shared" si="48"/>
        <v>0</v>
      </c>
      <c r="R103" s="26"/>
      <c r="S103" s="26"/>
      <c r="T103" s="27"/>
    </row>
    <row r="104" spans="1:20" s="12" customFormat="1" ht="33" x14ac:dyDescent="0.25">
      <c r="A104" s="60"/>
      <c r="B104" s="61"/>
      <c r="C104" s="62"/>
      <c r="D104" s="2" t="s">
        <v>15</v>
      </c>
      <c r="E104" s="3">
        <f>SUM(F104:Q104)</f>
        <v>1500</v>
      </c>
      <c r="F104" s="3">
        <f t="shared" si="48"/>
        <v>0</v>
      </c>
      <c r="G104" s="43">
        <f t="shared" si="48"/>
        <v>0</v>
      </c>
      <c r="H104" s="3">
        <f t="shared" si="48"/>
        <v>150</v>
      </c>
      <c r="I104" s="3">
        <f t="shared" si="48"/>
        <v>150</v>
      </c>
      <c r="J104" s="3">
        <f t="shared" si="48"/>
        <v>150</v>
      </c>
      <c r="K104" s="3">
        <f t="shared" si="48"/>
        <v>150</v>
      </c>
      <c r="L104" s="3">
        <f t="shared" si="48"/>
        <v>150</v>
      </c>
      <c r="M104" s="3">
        <f t="shared" si="48"/>
        <v>150</v>
      </c>
      <c r="N104" s="3">
        <f t="shared" si="48"/>
        <v>150</v>
      </c>
      <c r="O104" s="3">
        <f t="shared" si="48"/>
        <v>150</v>
      </c>
      <c r="P104" s="3">
        <f t="shared" si="48"/>
        <v>150</v>
      </c>
      <c r="Q104" s="3">
        <f t="shared" si="48"/>
        <v>150</v>
      </c>
      <c r="R104" s="26"/>
      <c r="S104" s="26"/>
      <c r="T104" s="27"/>
    </row>
    <row r="105" spans="1:20" s="12" customFormat="1" x14ac:dyDescent="0.25">
      <c r="A105" s="63"/>
      <c r="B105" s="64"/>
      <c r="C105" s="65"/>
      <c r="D105" s="2" t="s">
        <v>16</v>
      </c>
      <c r="E105" s="3">
        <f t="shared" ref="E105" si="50">SUM(F105:Q105)</f>
        <v>0</v>
      </c>
      <c r="F105" s="3">
        <f t="shared" si="48"/>
        <v>0</v>
      </c>
      <c r="G105" s="43">
        <f t="shared" si="48"/>
        <v>0</v>
      </c>
      <c r="H105" s="3">
        <f t="shared" si="48"/>
        <v>0</v>
      </c>
      <c r="I105" s="3">
        <f t="shared" si="48"/>
        <v>0</v>
      </c>
      <c r="J105" s="3">
        <f t="shared" si="48"/>
        <v>0</v>
      </c>
      <c r="K105" s="3">
        <f t="shared" si="48"/>
        <v>0</v>
      </c>
      <c r="L105" s="3">
        <f t="shared" si="48"/>
        <v>0</v>
      </c>
      <c r="M105" s="3">
        <f t="shared" si="48"/>
        <v>0</v>
      </c>
      <c r="N105" s="3">
        <f t="shared" si="48"/>
        <v>0</v>
      </c>
      <c r="O105" s="3">
        <f t="shared" si="48"/>
        <v>0</v>
      </c>
      <c r="P105" s="3">
        <f t="shared" si="48"/>
        <v>0</v>
      </c>
      <c r="Q105" s="3">
        <f t="shared" si="48"/>
        <v>0</v>
      </c>
      <c r="R105" s="26"/>
      <c r="S105" s="26"/>
      <c r="T105" s="27"/>
    </row>
    <row r="106" spans="1:20" s="12" customFormat="1" x14ac:dyDescent="0.25">
      <c r="A106" s="54"/>
      <c r="B106" s="55"/>
      <c r="C106" s="56"/>
      <c r="D106" s="2"/>
      <c r="E106" s="3"/>
      <c r="F106" s="3"/>
      <c r="G106" s="4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23"/>
      <c r="S106" s="23"/>
    </row>
    <row r="107" spans="1:20" s="12" customFormat="1" ht="16.5" customHeight="1" x14ac:dyDescent="0.25">
      <c r="A107" s="66" t="s">
        <v>26</v>
      </c>
      <c r="B107" s="67"/>
      <c r="C107" s="68"/>
      <c r="D107" s="2" t="s">
        <v>12</v>
      </c>
      <c r="E107" s="43">
        <f>SUM(F107:Q107)</f>
        <v>990895.14578999998</v>
      </c>
      <c r="F107" s="10">
        <f>F38+F87+F100</f>
        <v>82755.785280000011</v>
      </c>
      <c r="G107" s="39">
        <f t="shared" ref="G107:Q107" si="51">G38+G87+G100</f>
        <v>206773.85341999997</v>
      </c>
      <c r="H107" s="10">
        <f t="shared" si="51"/>
        <v>397768.85609000002</v>
      </c>
      <c r="I107" s="10">
        <f t="shared" si="51"/>
        <v>65276.650999999998</v>
      </c>
      <c r="J107" s="10">
        <f t="shared" si="51"/>
        <v>29790</v>
      </c>
      <c r="K107" s="10">
        <f t="shared" si="51"/>
        <v>29790</v>
      </c>
      <c r="L107" s="10">
        <f t="shared" si="51"/>
        <v>29790</v>
      </c>
      <c r="M107" s="10">
        <f t="shared" si="51"/>
        <v>29790</v>
      </c>
      <c r="N107" s="10">
        <f t="shared" si="51"/>
        <v>29790</v>
      </c>
      <c r="O107" s="10">
        <f t="shared" si="51"/>
        <v>29790</v>
      </c>
      <c r="P107" s="10">
        <f t="shared" si="51"/>
        <v>29790</v>
      </c>
      <c r="Q107" s="10">
        <f t="shared" si="51"/>
        <v>29790</v>
      </c>
      <c r="R107" s="35"/>
      <c r="S107" s="23"/>
    </row>
    <row r="108" spans="1:20" outlineLevel="1" x14ac:dyDescent="0.25">
      <c r="A108" s="69"/>
      <c r="B108" s="70"/>
      <c r="C108" s="71"/>
      <c r="D108" s="2" t="s">
        <v>29</v>
      </c>
      <c r="E108" s="43">
        <f t="shared" ref="E108:E112" si="52">SUM(F108:Q108)</f>
        <v>0</v>
      </c>
      <c r="F108" s="10">
        <f t="shared" ref="F108:Q112" si="53">F39+F88+F101</f>
        <v>0</v>
      </c>
      <c r="G108" s="39">
        <f t="shared" si="53"/>
        <v>0</v>
      </c>
      <c r="H108" s="10">
        <f t="shared" si="53"/>
        <v>0</v>
      </c>
      <c r="I108" s="10">
        <f t="shared" si="53"/>
        <v>0</v>
      </c>
      <c r="J108" s="10">
        <f t="shared" si="53"/>
        <v>0</v>
      </c>
      <c r="K108" s="10">
        <f t="shared" si="53"/>
        <v>0</v>
      </c>
      <c r="L108" s="10">
        <f t="shared" si="53"/>
        <v>0</v>
      </c>
      <c r="M108" s="10">
        <f t="shared" si="53"/>
        <v>0</v>
      </c>
      <c r="N108" s="10">
        <f t="shared" si="53"/>
        <v>0</v>
      </c>
      <c r="O108" s="10">
        <f t="shared" si="53"/>
        <v>0</v>
      </c>
      <c r="P108" s="10">
        <f t="shared" si="53"/>
        <v>0</v>
      </c>
      <c r="Q108" s="10">
        <f t="shared" si="53"/>
        <v>0</v>
      </c>
      <c r="R108" s="36"/>
    </row>
    <row r="109" spans="1:20" s="12" customFormat="1" ht="33" x14ac:dyDescent="0.25">
      <c r="A109" s="69"/>
      <c r="B109" s="70"/>
      <c r="C109" s="71"/>
      <c r="D109" s="2" t="s">
        <v>13</v>
      </c>
      <c r="E109" s="43">
        <f>SUM(F109:Q109)</f>
        <v>345993.33355999994</v>
      </c>
      <c r="F109" s="10">
        <f t="shared" si="53"/>
        <v>33100.946550000001</v>
      </c>
      <c r="G109" s="39">
        <f t="shared" si="53"/>
        <v>166897.71700999999</v>
      </c>
      <c r="H109" s="10">
        <f t="shared" si="53"/>
        <v>145994.66999999998</v>
      </c>
      <c r="I109" s="10">
        <f t="shared" si="53"/>
        <v>0</v>
      </c>
      <c r="J109" s="10">
        <f t="shared" si="53"/>
        <v>0</v>
      </c>
      <c r="K109" s="10">
        <f t="shared" si="53"/>
        <v>0</v>
      </c>
      <c r="L109" s="10">
        <f t="shared" si="53"/>
        <v>0</v>
      </c>
      <c r="M109" s="10">
        <f t="shared" si="53"/>
        <v>0</v>
      </c>
      <c r="N109" s="10">
        <f t="shared" si="53"/>
        <v>0</v>
      </c>
      <c r="O109" s="10">
        <f t="shared" si="53"/>
        <v>0</v>
      </c>
      <c r="P109" s="10">
        <f t="shared" si="53"/>
        <v>0</v>
      </c>
      <c r="Q109" s="10">
        <f t="shared" si="53"/>
        <v>0</v>
      </c>
      <c r="R109" s="35"/>
      <c r="S109" s="23"/>
    </row>
    <row r="110" spans="1:20" s="12" customFormat="1" x14ac:dyDescent="0.25">
      <c r="A110" s="69"/>
      <c r="B110" s="70"/>
      <c r="C110" s="71"/>
      <c r="D110" s="2" t="s">
        <v>14</v>
      </c>
      <c r="E110" s="43">
        <f t="shared" si="52"/>
        <v>74308.964009999996</v>
      </c>
      <c r="F110" s="14">
        <f t="shared" si="53"/>
        <v>31904.82951</v>
      </c>
      <c r="G110" s="48">
        <f t="shared" si="53"/>
        <v>23684.184430000001</v>
      </c>
      <c r="H110" s="14">
        <f t="shared" si="53"/>
        <v>18719.950069999999</v>
      </c>
      <c r="I110" s="14">
        <f t="shared" si="53"/>
        <v>0</v>
      </c>
      <c r="J110" s="14">
        <f t="shared" si="53"/>
        <v>0</v>
      </c>
      <c r="K110" s="14">
        <f t="shared" si="53"/>
        <v>0</v>
      </c>
      <c r="L110" s="14">
        <f t="shared" si="53"/>
        <v>0</v>
      </c>
      <c r="M110" s="14">
        <f t="shared" si="53"/>
        <v>0</v>
      </c>
      <c r="N110" s="14">
        <f t="shared" si="53"/>
        <v>0</v>
      </c>
      <c r="O110" s="14">
        <f t="shared" si="53"/>
        <v>0</v>
      </c>
      <c r="P110" s="14">
        <f t="shared" si="53"/>
        <v>0</v>
      </c>
      <c r="Q110" s="14">
        <f t="shared" si="53"/>
        <v>0</v>
      </c>
      <c r="R110" s="35"/>
      <c r="S110" s="23"/>
    </row>
    <row r="111" spans="1:20" s="12" customFormat="1" ht="33" x14ac:dyDescent="0.25">
      <c r="A111" s="69"/>
      <c r="B111" s="70"/>
      <c r="C111" s="71"/>
      <c r="D111" s="2" t="s">
        <v>15</v>
      </c>
      <c r="E111" s="43">
        <f t="shared" si="52"/>
        <v>81787.84822</v>
      </c>
      <c r="F111" s="10">
        <f t="shared" si="53"/>
        <v>17750.00922</v>
      </c>
      <c r="G111" s="39">
        <f t="shared" si="53"/>
        <v>16191.951979999998</v>
      </c>
      <c r="H111" s="10">
        <f t="shared" si="53"/>
        <v>16621.23602</v>
      </c>
      <c r="I111" s="10">
        <f t="shared" si="53"/>
        <v>10504.651</v>
      </c>
      <c r="J111" s="10">
        <f t="shared" si="53"/>
        <v>2590</v>
      </c>
      <c r="K111" s="10">
        <f t="shared" si="53"/>
        <v>2590</v>
      </c>
      <c r="L111" s="10">
        <f t="shared" si="53"/>
        <v>2590</v>
      </c>
      <c r="M111" s="10">
        <f t="shared" si="53"/>
        <v>2590</v>
      </c>
      <c r="N111" s="10">
        <f t="shared" si="53"/>
        <v>2590</v>
      </c>
      <c r="O111" s="10">
        <f t="shared" si="53"/>
        <v>2590</v>
      </c>
      <c r="P111" s="10">
        <f t="shared" si="53"/>
        <v>2590</v>
      </c>
      <c r="Q111" s="10">
        <f t="shared" si="53"/>
        <v>2590</v>
      </c>
      <c r="R111" s="35"/>
      <c r="S111" s="23"/>
    </row>
    <row r="112" spans="1:20" s="12" customFormat="1" x14ac:dyDescent="0.25">
      <c r="A112" s="72"/>
      <c r="B112" s="73"/>
      <c r="C112" s="74"/>
      <c r="D112" s="2" t="s">
        <v>16</v>
      </c>
      <c r="E112" s="43">
        <f t="shared" si="52"/>
        <v>488805</v>
      </c>
      <c r="F112" s="14">
        <f t="shared" si="53"/>
        <v>0</v>
      </c>
      <c r="G112" s="48">
        <f>G43+G92+G105</f>
        <v>0</v>
      </c>
      <c r="H112" s="14">
        <f t="shared" si="53"/>
        <v>216433</v>
      </c>
      <c r="I112" s="14">
        <f t="shared" si="53"/>
        <v>54772</v>
      </c>
      <c r="J112" s="14">
        <f t="shared" si="53"/>
        <v>27200</v>
      </c>
      <c r="K112" s="14">
        <f t="shared" si="53"/>
        <v>27200</v>
      </c>
      <c r="L112" s="14">
        <f t="shared" si="53"/>
        <v>27200</v>
      </c>
      <c r="M112" s="14">
        <f t="shared" si="53"/>
        <v>27200</v>
      </c>
      <c r="N112" s="14">
        <f t="shared" si="53"/>
        <v>27200</v>
      </c>
      <c r="O112" s="14">
        <f t="shared" si="53"/>
        <v>27200</v>
      </c>
      <c r="P112" s="14">
        <f t="shared" si="53"/>
        <v>27200</v>
      </c>
      <c r="Q112" s="14">
        <f t="shared" si="53"/>
        <v>27200</v>
      </c>
      <c r="R112" s="35"/>
      <c r="S112" s="23"/>
    </row>
    <row r="113" spans="1:18" ht="16.5" customHeight="1" x14ac:dyDescent="0.25">
      <c r="A113" s="97" t="s">
        <v>7</v>
      </c>
      <c r="B113" s="98"/>
      <c r="C113" s="99"/>
      <c r="D113" s="30"/>
      <c r="E113" s="3">
        <f t="shared" ref="E113" si="54">SUM(G113:Q113)</f>
        <v>0</v>
      </c>
      <c r="F113" s="3"/>
      <c r="G113" s="49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36"/>
    </row>
    <row r="114" spans="1:18" ht="16.5" customHeight="1" x14ac:dyDescent="0.25">
      <c r="A114" s="88" t="s">
        <v>27</v>
      </c>
      <c r="B114" s="89"/>
      <c r="C114" s="90"/>
      <c r="D114" s="2" t="s">
        <v>12</v>
      </c>
      <c r="E114" s="3">
        <f>SUM(F114:Q114)</f>
        <v>1800</v>
      </c>
      <c r="F114" s="3">
        <f>SUM(F115:F119)</f>
        <v>1800</v>
      </c>
      <c r="G114" s="43">
        <f t="shared" ref="G114:H114" si="55">SUM(G115:G119)</f>
        <v>0</v>
      </c>
      <c r="H114" s="3">
        <f t="shared" si="55"/>
        <v>0</v>
      </c>
      <c r="I114" s="3">
        <v>0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  <c r="O114" s="3">
        <v>0</v>
      </c>
      <c r="P114" s="3">
        <v>0</v>
      </c>
      <c r="Q114" s="3">
        <v>0</v>
      </c>
      <c r="R114" s="36"/>
    </row>
    <row r="115" spans="1:18" outlineLevel="1" x14ac:dyDescent="0.25">
      <c r="A115" s="91"/>
      <c r="B115" s="92"/>
      <c r="C115" s="93"/>
      <c r="D115" s="30" t="s">
        <v>29</v>
      </c>
      <c r="E115" s="3">
        <f t="shared" ref="E115:E119" si="56">SUM(F115:Q115)</f>
        <v>0</v>
      </c>
      <c r="F115" s="11">
        <v>0</v>
      </c>
      <c r="G115" s="41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1">
        <v>0</v>
      </c>
      <c r="N115" s="11">
        <v>0</v>
      </c>
      <c r="O115" s="11">
        <v>0</v>
      </c>
      <c r="P115" s="11">
        <v>0</v>
      </c>
      <c r="Q115" s="11">
        <v>0</v>
      </c>
      <c r="R115" s="36"/>
    </row>
    <row r="116" spans="1:18" ht="33" x14ac:dyDescent="0.25">
      <c r="A116" s="91"/>
      <c r="B116" s="92"/>
      <c r="C116" s="93"/>
      <c r="D116" s="30" t="s">
        <v>13</v>
      </c>
      <c r="E116" s="3">
        <f t="shared" si="56"/>
        <v>0</v>
      </c>
      <c r="F116" s="4">
        <v>0</v>
      </c>
      <c r="G116" s="50">
        <v>0</v>
      </c>
      <c r="H116" s="17">
        <v>0</v>
      </c>
      <c r="I116" s="17">
        <v>0</v>
      </c>
      <c r="J116" s="17">
        <v>0</v>
      </c>
      <c r="K116" s="17">
        <v>0</v>
      </c>
      <c r="L116" s="17">
        <v>0</v>
      </c>
      <c r="M116" s="17">
        <v>0</v>
      </c>
      <c r="N116" s="17">
        <v>0</v>
      </c>
      <c r="O116" s="17">
        <v>0</v>
      </c>
      <c r="P116" s="17">
        <v>0</v>
      </c>
      <c r="Q116" s="17">
        <v>0</v>
      </c>
      <c r="R116" s="36"/>
    </row>
    <row r="117" spans="1:18" x14ac:dyDescent="0.25">
      <c r="A117" s="91"/>
      <c r="B117" s="92"/>
      <c r="C117" s="93"/>
      <c r="D117" s="30" t="s">
        <v>14</v>
      </c>
      <c r="E117" s="3">
        <f t="shared" si="56"/>
        <v>0</v>
      </c>
      <c r="F117" s="4">
        <v>0</v>
      </c>
      <c r="G117" s="50">
        <v>0</v>
      </c>
      <c r="H117" s="17">
        <v>0</v>
      </c>
      <c r="I117" s="17">
        <v>0</v>
      </c>
      <c r="J117" s="17">
        <v>0</v>
      </c>
      <c r="K117" s="17">
        <v>0</v>
      </c>
      <c r="L117" s="17">
        <v>0</v>
      </c>
      <c r="M117" s="17">
        <v>0</v>
      </c>
      <c r="N117" s="17">
        <v>0</v>
      </c>
      <c r="O117" s="17">
        <v>0</v>
      </c>
      <c r="P117" s="17">
        <v>0</v>
      </c>
      <c r="Q117" s="17">
        <v>0</v>
      </c>
      <c r="R117" s="36"/>
    </row>
    <row r="118" spans="1:18" ht="33" x14ac:dyDescent="0.25">
      <c r="A118" s="91"/>
      <c r="B118" s="92"/>
      <c r="C118" s="93"/>
      <c r="D118" s="30" t="s">
        <v>15</v>
      </c>
      <c r="E118" s="3">
        <f t="shared" si="56"/>
        <v>1800</v>
      </c>
      <c r="F118" s="4">
        <v>1800</v>
      </c>
      <c r="G118" s="50">
        <v>0</v>
      </c>
      <c r="H118" s="17">
        <v>0</v>
      </c>
      <c r="I118" s="17">
        <v>0</v>
      </c>
      <c r="J118" s="17">
        <v>0</v>
      </c>
      <c r="K118" s="17">
        <v>0</v>
      </c>
      <c r="L118" s="17">
        <v>0</v>
      </c>
      <c r="M118" s="17">
        <v>0</v>
      </c>
      <c r="N118" s="17">
        <v>0</v>
      </c>
      <c r="O118" s="17">
        <v>0</v>
      </c>
      <c r="P118" s="17">
        <v>0</v>
      </c>
      <c r="Q118" s="17">
        <v>0</v>
      </c>
      <c r="R118" s="36"/>
    </row>
    <row r="119" spans="1:18" x14ac:dyDescent="0.25">
      <c r="A119" s="94"/>
      <c r="B119" s="95"/>
      <c r="C119" s="96"/>
      <c r="D119" s="30" t="s">
        <v>16</v>
      </c>
      <c r="E119" s="3">
        <f t="shared" si="56"/>
        <v>0</v>
      </c>
      <c r="F119" s="4">
        <v>0</v>
      </c>
      <c r="G119" s="50">
        <v>0</v>
      </c>
      <c r="H119" s="17">
        <v>0</v>
      </c>
      <c r="I119" s="17">
        <v>0</v>
      </c>
      <c r="J119" s="17">
        <v>0</v>
      </c>
      <c r="K119" s="17">
        <v>0</v>
      </c>
      <c r="L119" s="17">
        <v>0</v>
      </c>
      <c r="M119" s="17">
        <v>0</v>
      </c>
      <c r="N119" s="17">
        <v>0</v>
      </c>
      <c r="O119" s="17">
        <v>0</v>
      </c>
      <c r="P119" s="17">
        <v>0</v>
      </c>
      <c r="Q119" s="17">
        <v>0</v>
      </c>
      <c r="R119" s="36"/>
    </row>
    <row r="120" spans="1:18" ht="16.5" customHeight="1" x14ac:dyDescent="0.25">
      <c r="A120" s="88" t="s">
        <v>28</v>
      </c>
      <c r="B120" s="89"/>
      <c r="C120" s="90"/>
      <c r="D120" s="2" t="s">
        <v>12</v>
      </c>
      <c r="E120" s="3">
        <f>SUM(F120:Q120)</f>
        <v>989095.14578999998</v>
      </c>
      <c r="F120" s="16">
        <f>SUM(F121:F125)</f>
        <v>80955.785280000011</v>
      </c>
      <c r="G120" s="51">
        <f>SUM(G121:G125)</f>
        <v>206773.85342</v>
      </c>
      <c r="H120" s="16">
        <f t="shared" ref="H120" si="57">SUM(H121:H125)</f>
        <v>397768.85609000002</v>
      </c>
      <c r="I120" s="16">
        <f t="shared" ref="I120:Q120" si="58">SUM(I121:I125)</f>
        <v>65276.650999999998</v>
      </c>
      <c r="J120" s="16">
        <f t="shared" si="58"/>
        <v>29790</v>
      </c>
      <c r="K120" s="16">
        <f t="shared" si="58"/>
        <v>29790</v>
      </c>
      <c r="L120" s="16">
        <f t="shared" si="58"/>
        <v>29790</v>
      </c>
      <c r="M120" s="16">
        <f t="shared" si="58"/>
        <v>29790</v>
      </c>
      <c r="N120" s="16">
        <f t="shared" si="58"/>
        <v>29790</v>
      </c>
      <c r="O120" s="16">
        <f t="shared" si="58"/>
        <v>29790</v>
      </c>
      <c r="P120" s="16">
        <f t="shared" si="58"/>
        <v>29790</v>
      </c>
      <c r="Q120" s="16">
        <f t="shared" si="58"/>
        <v>29790</v>
      </c>
    </row>
    <row r="121" spans="1:18" outlineLevel="1" x14ac:dyDescent="0.25">
      <c r="A121" s="91"/>
      <c r="B121" s="92"/>
      <c r="C121" s="93"/>
      <c r="D121" s="30" t="s">
        <v>29</v>
      </c>
      <c r="E121" s="4">
        <f t="shared" ref="E121:E125" si="59">SUM(F121:Q121)</f>
        <v>0</v>
      </c>
      <c r="F121" s="10">
        <f>F108</f>
        <v>0</v>
      </c>
      <c r="G121" s="39">
        <f t="shared" ref="G121:H121" si="60">G108</f>
        <v>0</v>
      </c>
      <c r="H121" s="10">
        <f t="shared" si="60"/>
        <v>0</v>
      </c>
      <c r="I121" s="10">
        <f t="shared" ref="I121:Q121" si="61">I108</f>
        <v>0</v>
      </c>
      <c r="J121" s="10">
        <f t="shared" si="61"/>
        <v>0</v>
      </c>
      <c r="K121" s="10">
        <f t="shared" si="61"/>
        <v>0</v>
      </c>
      <c r="L121" s="10">
        <f t="shared" si="61"/>
        <v>0</v>
      </c>
      <c r="M121" s="10">
        <f t="shared" si="61"/>
        <v>0</v>
      </c>
      <c r="N121" s="10">
        <f t="shared" si="61"/>
        <v>0</v>
      </c>
      <c r="O121" s="10">
        <f t="shared" si="61"/>
        <v>0</v>
      </c>
      <c r="P121" s="10">
        <f t="shared" si="61"/>
        <v>0</v>
      </c>
      <c r="Q121" s="10">
        <f t="shared" si="61"/>
        <v>0</v>
      </c>
    </row>
    <row r="122" spans="1:18" ht="33" x14ac:dyDescent="0.25">
      <c r="A122" s="91"/>
      <c r="B122" s="92"/>
      <c r="C122" s="93"/>
      <c r="D122" s="30" t="s">
        <v>13</v>
      </c>
      <c r="E122" s="4">
        <f t="shared" si="59"/>
        <v>345993.33355999994</v>
      </c>
      <c r="F122" s="4">
        <f>F109</f>
        <v>33100.946550000001</v>
      </c>
      <c r="G122" s="45">
        <f t="shared" ref="G122:H122" si="62">G109</f>
        <v>166897.71700999999</v>
      </c>
      <c r="H122" s="4">
        <f t="shared" si="62"/>
        <v>145994.66999999998</v>
      </c>
      <c r="I122" s="4">
        <f t="shared" ref="I122:Q122" si="63">I109</f>
        <v>0</v>
      </c>
      <c r="J122" s="4">
        <f t="shared" si="63"/>
        <v>0</v>
      </c>
      <c r="K122" s="4">
        <f t="shared" si="63"/>
        <v>0</v>
      </c>
      <c r="L122" s="4">
        <f t="shared" si="63"/>
        <v>0</v>
      </c>
      <c r="M122" s="4">
        <f t="shared" si="63"/>
        <v>0</v>
      </c>
      <c r="N122" s="4">
        <f t="shared" si="63"/>
        <v>0</v>
      </c>
      <c r="O122" s="4">
        <f t="shared" si="63"/>
        <v>0</v>
      </c>
      <c r="P122" s="4">
        <f t="shared" si="63"/>
        <v>0</v>
      </c>
      <c r="Q122" s="4">
        <f t="shared" si="63"/>
        <v>0</v>
      </c>
    </row>
    <row r="123" spans="1:18" x14ac:dyDescent="0.25">
      <c r="A123" s="91"/>
      <c r="B123" s="92"/>
      <c r="C123" s="93"/>
      <c r="D123" s="30" t="s">
        <v>14</v>
      </c>
      <c r="E123" s="4">
        <f t="shared" si="59"/>
        <v>74308.964009999996</v>
      </c>
      <c r="F123" s="4">
        <f>F110</f>
        <v>31904.82951</v>
      </c>
      <c r="G123" s="45">
        <f>G110</f>
        <v>23684.184430000001</v>
      </c>
      <c r="H123" s="4">
        <f t="shared" ref="H123" si="64">H110</f>
        <v>18719.950069999999</v>
      </c>
      <c r="I123" s="4">
        <f t="shared" ref="I123:Q123" si="65">I110</f>
        <v>0</v>
      </c>
      <c r="J123" s="4">
        <f t="shared" si="65"/>
        <v>0</v>
      </c>
      <c r="K123" s="4">
        <f t="shared" si="65"/>
        <v>0</v>
      </c>
      <c r="L123" s="4">
        <f t="shared" si="65"/>
        <v>0</v>
      </c>
      <c r="M123" s="4">
        <f t="shared" si="65"/>
        <v>0</v>
      </c>
      <c r="N123" s="4">
        <f t="shared" si="65"/>
        <v>0</v>
      </c>
      <c r="O123" s="4">
        <f t="shared" si="65"/>
        <v>0</v>
      </c>
      <c r="P123" s="4">
        <f t="shared" si="65"/>
        <v>0</v>
      </c>
      <c r="Q123" s="4">
        <f t="shared" si="65"/>
        <v>0</v>
      </c>
    </row>
    <row r="124" spans="1:18" ht="33" x14ac:dyDescent="0.25">
      <c r="A124" s="91"/>
      <c r="B124" s="92"/>
      <c r="C124" s="93"/>
      <c r="D124" s="30" t="s">
        <v>15</v>
      </c>
      <c r="E124" s="4">
        <f t="shared" si="59"/>
        <v>79987.84822</v>
      </c>
      <c r="F124" s="17">
        <f>F111-F118</f>
        <v>15950.00922</v>
      </c>
      <c r="G124" s="50">
        <f>G111</f>
        <v>16191.951979999998</v>
      </c>
      <c r="H124" s="17">
        <f t="shared" ref="H124" si="66">H111</f>
        <v>16621.23602</v>
      </c>
      <c r="I124" s="17">
        <f t="shared" ref="I124:Q124" si="67">I111</f>
        <v>10504.651</v>
      </c>
      <c r="J124" s="17">
        <f t="shared" si="67"/>
        <v>2590</v>
      </c>
      <c r="K124" s="17">
        <f t="shared" si="67"/>
        <v>2590</v>
      </c>
      <c r="L124" s="17">
        <f t="shared" si="67"/>
        <v>2590</v>
      </c>
      <c r="M124" s="17">
        <f t="shared" si="67"/>
        <v>2590</v>
      </c>
      <c r="N124" s="17">
        <f t="shared" si="67"/>
        <v>2590</v>
      </c>
      <c r="O124" s="17">
        <f t="shared" si="67"/>
        <v>2590</v>
      </c>
      <c r="P124" s="17">
        <f t="shared" si="67"/>
        <v>2590</v>
      </c>
      <c r="Q124" s="17">
        <f t="shared" si="67"/>
        <v>2590</v>
      </c>
    </row>
    <row r="125" spans="1:18" x14ac:dyDescent="0.25">
      <c r="A125" s="94"/>
      <c r="B125" s="95"/>
      <c r="C125" s="96"/>
      <c r="D125" s="30" t="s">
        <v>16</v>
      </c>
      <c r="E125" s="4">
        <f t="shared" si="59"/>
        <v>488805</v>
      </c>
      <c r="F125" s="17">
        <f>F112</f>
        <v>0</v>
      </c>
      <c r="G125" s="50">
        <f>G112</f>
        <v>0</v>
      </c>
      <c r="H125" s="17">
        <f t="shared" ref="H125" si="68">H112</f>
        <v>216433</v>
      </c>
      <c r="I125" s="17">
        <f t="shared" ref="I125:Q125" si="69">I112</f>
        <v>54772</v>
      </c>
      <c r="J125" s="17">
        <f t="shared" si="69"/>
        <v>27200</v>
      </c>
      <c r="K125" s="17">
        <f t="shared" si="69"/>
        <v>27200</v>
      </c>
      <c r="L125" s="17">
        <f t="shared" si="69"/>
        <v>27200</v>
      </c>
      <c r="M125" s="17">
        <f t="shared" si="69"/>
        <v>27200</v>
      </c>
      <c r="N125" s="17">
        <f t="shared" si="69"/>
        <v>27200</v>
      </c>
      <c r="O125" s="17">
        <f t="shared" si="69"/>
        <v>27200</v>
      </c>
      <c r="P125" s="17">
        <f t="shared" si="69"/>
        <v>27200</v>
      </c>
      <c r="Q125" s="17">
        <f t="shared" si="69"/>
        <v>27200</v>
      </c>
    </row>
    <row r="126" spans="1:18" ht="16.5" customHeight="1" x14ac:dyDescent="0.25">
      <c r="A126" s="100" t="s">
        <v>32</v>
      </c>
      <c r="B126" s="101"/>
      <c r="C126" s="102"/>
      <c r="D126" s="2" t="s">
        <v>12</v>
      </c>
      <c r="E126" s="3">
        <f>SUM(F126:Q126)</f>
        <v>820990.43240999989</v>
      </c>
      <c r="F126" s="14">
        <f>SUM(F127:F131)</f>
        <v>57725.564859999999</v>
      </c>
      <c r="G126" s="48">
        <f t="shared" ref="G126:H126" si="70">SUM(G127:G131)</f>
        <v>187875.22854999997</v>
      </c>
      <c r="H126" s="14">
        <f t="shared" si="70"/>
        <v>361318</v>
      </c>
      <c r="I126" s="14">
        <f t="shared" ref="I126:Q126" si="71">SUM(I127:I131)</f>
        <v>58551.639000000003</v>
      </c>
      <c r="J126" s="14">
        <f t="shared" si="71"/>
        <v>19440</v>
      </c>
      <c r="K126" s="14">
        <f t="shared" si="71"/>
        <v>19440</v>
      </c>
      <c r="L126" s="14">
        <f t="shared" si="71"/>
        <v>19440</v>
      </c>
      <c r="M126" s="14">
        <f t="shared" si="71"/>
        <v>19440</v>
      </c>
      <c r="N126" s="14">
        <f t="shared" si="71"/>
        <v>19440</v>
      </c>
      <c r="O126" s="14">
        <f t="shared" si="71"/>
        <v>19440</v>
      </c>
      <c r="P126" s="14">
        <f t="shared" si="71"/>
        <v>19440</v>
      </c>
      <c r="Q126" s="14">
        <f t="shared" si="71"/>
        <v>19440</v>
      </c>
    </row>
    <row r="127" spans="1:18" outlineLevel="1" x14ac:dyDescent="0.25">
      <c r="A127" s="103"/>
      <c r="B127" s="104"/>
      <c r="C127" s="105"/>
      <c r="D127" s="30" t="s">
        <v>29</v>
      </c>
      <c r="E127" s="3">
        <f>SUM(F127:Q127)</f>
        <v>0</v>
      </c>
      <c r="F127" s="4">
        <f t="shared" ref="F127:Q127" si="72">F9+F15+F21+F27+F58+F70+F82</f>
        <v>0</v>
      </c>
      <c r="G127" s="45">
        <f t="shared" si="72"/>
        <v>0</v>
      </c>
      <c r="H127" s="4">
        <f t="shared" si="72"/>
        <v>0</v>
      </c>
      <c r="I127" s="4">
        <f t="shared" si="72"/>
        <v>0</v>
      </c>
      <c r="J127" s="4">
        <f t="shared" si="72"/>
        <v>0</v>
      </c>
      <c r="K127" s="4">
        <f t="shared" si="72"/>
        <v>0</v>
      </c>
      <c r="L127" s="4">
        <f t="shared" si="72"/>
        <v>0</v>
      </c>
      <c r="M127" s="4">
        <f t="shared" si="72"/>
        <v>0</v>
      </c>
      <c r="N127" s="4">
        <f t="shared" si="72"/>
        <v>0</v>
      </c>
      <c r="O127" s="4">
        <f t="shared" si="72"/>
        <v>0</v>
      </c>
      <c r="P127" s="4">
        <f t="shared" si="72"/>
        <v>0</v>
      </c>
      <c r="Q127" s="4">
        <f t="shared" si="72"/>
        <v>0</v>
      </c>
    </row>
    <row r="128" spans="1:18" ht="33" x14ac:dyDescent="0.25">
      <c r="A128" s="103"/>
      <c r="B128" s="104"/>
      <c r="C128" s="105"/>
      <c r="D128" s="30" t="s">
        <v>13</v>
      </c>
      <c r="E128" s="4">
        <f t="shared" ref="E128:E130" si="73">SUM(F128:Q128)</f>
        <v>317870.49066999997</v>
      </c>
      <c r="F128" s="4">
        <f t="shared" ref="F128:Q128" si="74">F10+F16+F22+F28+F59+F71+F83</f>
        <v>20558.291560000001</v>
      </c>
      <c r="G128" s="45">
        <f t="shared" si="74"/>
        <v>157200.38910999999</v>
      </c>
      <c r="H128" s="4">
        <f t="shared" si="74"/>
        <v>140111.81</v>
      </c>
      <c r="I128" s="4">
        <f t="shared" si="74"/>
        <v>0</v>
      </c>
      <c r="J128" s="4">
        <f t="shared" si="74"/>
        <v>0</v>
      </c>
      <c r="K128" s="4">
        <f t="shared" si="74"/>
        <v>0</v>
      </c>
      <c r="L128" s="4">
        <f t="shared" si="74"/>
        <v>0</v>
      </c>
      <c r="M128" s="4">
        <f t="shared" si="74"/>
        <v>0</v>
      </c>
      <c r="N128" s="4">
        <f t="shared" si="74"/>
        <v>0</v>
      </c>
      <c r="O128" s="4">
        <f t="shared" si="74"/>
        <v>0</v>
      </c>
      <c r="P128" s="4">
        <f t="shared" si="74"/>
        <v>0</v>
      </c>
      <c r="Q128" s="4">
        <f t="shared" si="74"/>
        <v>0</v>
      </c>
    </row>
    <row r="129" spans="1:17" x14ac:dyDescent="0.25">
      <c r="A129" s="103"/>
      <c r="B129" s="104"/>
      <c r="C129" s="105"/>
      <c r="D129" s="30" t="s">
        <v>14</v>
      </c>
      <c r="E129" s="4">
        <f t="shared" si="73"/>
        <v>64315.626660000009</v>
      </c>
      <c r="F129" s="4">
        <f t="shared" ref="F129:Q129" si="75">F11+F17+F23+F29+F60+F72+E84</f>
        <v>27570.28744</v>
      </c>
      <c r="G129" s="45">
        <f t="shared" si="75"/>
        <v>19428.149220000003</v>
      </c>
      <c r="H129" s="4">
        <f t="shared" si="75"/>
        <v>17317.189999999999</v>
      </c>
      <c r="I129" s="4">
        <f t="shared" si="75"/>
        <v>0</v>
      </c>
      <c r="J129" s="4">
        <f t="shared" si="75"/>
        <v>0</v>
      </c>
      <c r="K129" s="4">
        <f t="shared" si="75"/>
        <v>0</v>
      </c>
      <c r="L129" s="4">
        <f t="shared" si="75"/>
        <v>0</v>
      </c>
      <c r="M129" s="4">
        <f t="shared" si="75"/>
        <v>0</v>
      </c>
      <c r="N129" s="4">
        <f t="shared" si="75"/>
        <v>0</v>
      </c>
      <c r="O129" s="4">
        <f t="shared" si="75"/>
        <v>0</v>
      </c>
      <c r="P129" s="4">
        <f t="shared" si="75"/>
        <v>0</v>
      </c>
      <c r="Q129" s="4">
        <f t="shared" si="75"/>
        <v>0</v>
      </c>
    </row>
    <row r="130" spans="1:17" ht="33" x14ac:dyDescent="0.25">
      <c r="A130" s="103"/>
      <c r="B130" s="104"/>
      <c r="C130" s="105"/>
      <c r="D130" s="30" t="s">
        <v>15</v>
      </c>
      <c r="E130" s="4">
        <f t="shared" si="73"/>
        <v>54796.31508</v>
      </c>
      <c r="F130" s="17">
        <f t="shared" ref="F130:Q130" si="76">F12+F18+F24+F30+F61+F73+F85</f>
        <v>9596.9858600000007</v>
      </c>
      <c r="G130" s="50">
        <f t="shared" si="76"/>
        <v>11126.69022</v>
      </c>
      <c r="H130" s="17">
        <f t="shared" si="76"/>
        <v>10473</v>
      </c>
      <c r="I130" s="17">
        <f t="shared" si="76"/>
        <v>4079.6390000000001</v>
      </c>
      <c r="J130" s="17">
        <f t="shared" si="76"/>
        <v>2440</v>
      </c>
      <c r="K130" s="17">
        <f t="shared" si="76"/>
        <v>2440</v>
      </c>
      <c r="L130" s="17">
        <f t="shared" si="76"/>
        <v>2440</v>
      </c>
      <c r="M130" s="17">
        <f t="shared" si="76"/>
        <v>2440</v>
      </c>
      <c r="N130" s="17">
        <f t="shared" si="76"/>
        <v>2440</v>
      </c>
      <c r="O130" s="17">
        <f t="shared" si="76"/>
        <v>2440</v>
      </c>
      <c r="P130" s="17">
        <f t="shared" si="76"/>
        <v>2440</v>
      </c>
      <c r="Q130" s="17">
        <f t="shared" si="76"/>
        <v>2440</v>
      </c>
    </row>
    <row r="131" spans="1:17" x14ac:dyDescent="0.25">
      <c r="A131" s="106"/>
      <c r="B131" s="107"/>
      <c r="C131" s="108"/>
      <c r="D131" s="30" t="s">
        <v>16</v>
      </c>
      <c r="E131" s="4">
        <f>SUM(F131:Q131)</f>
        <v>384008</v>
      </c>
      <c r="F131" s="17">
        <f t="shared" ref="F131:Q131" si="77">F13+F19+F25+F31+F62+F74+F86</f>
        <v>0</v>
      </c>
      <c r="G131" s="50">
        <f t="shared" si="77"/>
        <v>120</v>
      </c>
      <c r="H131" s="17">
        <f t="shared" si="77"/>
        <v>193416</v>
      </c>
      <c r="I131" s="17">
        <f t="shared" si="77"/>
        <v>54472</v>
      </c>
      <c r="J131" s="17">
        <f t="shared" si="77"/>
        <v>17000</v>
      </c>
      <c r="K131" s="17">
        <f t="shared" si="77"/>
        <v>17000</v>
      </c>
      <c r="L131" s="17">
        <f t="shared" si="77"/>
        <v>17000</v>
      </c>
      <c r="M131" s="17">
        <f t="shared" si="77"/>
        <v>17000</v>
      </c>
      <c r="N131" s="17">
        <f t="shared" si="77"/>
        <v>17000</v>
      </c>
      <c r="O131" s="17">
        <f t="shared" si="77"/>
        <v>17000</v>
      </c>
      <c r="P131" s="17">
        <f t="shared" si="77"/>
        <v>17000</v>
      </c>
      <c r="Q131" s="17">
        <f t="shared" si="77"/>
        <v>17000</v>
      </c>
    </row>
    <row r="132" spans="1:17" ht="16.5" customHeight="1" x14ac:dyDescent="0.25">
      <c r="A132" s="100" t="s">
        <v>33</v>
      </c>
      <c r="B132" s="101"/>
      <c r="C132" s="102"/>
      <c r="D132" s="2" t="s">
        <v>12</v>
      </c>
      <c r="E132" s="3">
        <f>SUM(F132:Q132)</f>
        <v>169253.71338</v>
      </c>
      <c r="F132" s="14">
        <f>SUM(F133:F137)</f>
        <v>25030.220419999998</v>
      </c>
      <c r="G132" s="48">
        <f t="shared" ref="G132:H132" si="78">SUM(G133:G137)</f>
        <v>19747.62487</v>
      </c>
      <c r="H132" s="14">
        <f t="shared" si="78"/>
        <v>36300.856090000001</v>
      </c>
      <c r="I132" s="14">
        <f t="shared" ref="I132:Q132" si="79">SUM(I133:I137)</f>
        <v>6575.0120000000006</v>
      </c>
      <c r="J132" s="14">
        <f t="shared" si="79"/>
        <v>10200</v>
      </c>
      <c r="K132" s="14">
        <f t="shared" si="79"/>
        <v>10200</v>
      </c>
      <c r="L132" s="14">
        <f t="shared" si="79"/>
        <v>10200</v>
      </c>
      <c r="M132" s="14">
        <f t="shared" si="79"/>
        <v>10200</v>
      </c>
      <c r="N132" s="14">
        <f t="shared" si="79"/>
        <v>10200</v>
      </c>
      <c r="O132" s="14">
        <f t="shared" si="79"/>
        <v>10200</v>
      </c>
      <c r="P132" s="14">
        <f t="shared" si="79"/>
        <v>10200</v>
      </c>
      <c r="Q132" s="14">
        <f t="shared" si="79"/>
        <v>10200</v>
      </c>
    </row>
    <row r="133" spans="1:17" outlineLevel="1" x14ac:dyDescent="0.25">
      <c r="A133" s="103"/>
      <c r="B133" s="104"/>
      <c r="C133" s="105"/>
      <c r="D133" s="30" t="s">
        <v>29</v>
      </c>
      <c r="E133" s="4">
        <f t="shared" ref="E133:E137" si="80">SUM(F133:Q133)</f>
        <v>0</v>
      </c>
      <c r="F133" s="4">
        <f t="shared" ref="F133:Q133" si="81">F33+F46+F52+F64+F76</f>
        <v>0</v>
      </c>
      <c r="G133" s="45">
        <f t="shared" si="81"/>
        <v>0</v>
      </c>
      <c r="H133" s="4">
        <f t="shared" si="81"/>
        <v>0</v>
      </c>
      <c r="I133" s="4">
        <f t="shared" si="81"/>
        <v>0</v>
      </c>
      <c r="J133" s="4">
        <f t="shared" si="81"/>
        <v>0</v>
      </c>
      <c r="K133" s="4">
        <f t="shared" si="81"/>
        <v>0</v>
      </c>
      <c r="L133" s="4">
        <f t="shared" si="81"/>
        <v>0</v>
      </c>
      <c r="M133" s="4">
        <f t="shared" si="81"/>
        <v>0</v>
      </c>
      <c r="N133" s="4">
        <f t="shared" si="81"/>
        <v>0</v>
      </c>
      <c r="O133" s="4">
        <f t="shared" si="81"/>
        <v>0</v>
      </c>
      <c r="P133" s="4">
        <f t="shared" si="81"/>
        <v>0</v>
      </c>
      <c r="Q133" s="4">
        <f t="shared" si="81"/>
        <v>0</v>
      </c>
    </row>
    <row r="134" spans="1:17" ht="33" x14ac:dyDescent="0.25">
      <c r="A134" s="103"/>
      <c r="B134" s="104"/>
      <c r="C134" s="105"/>
      <c r="D134" s="30" t="s">
        <v>13</v>
      </c>
      <c r="E134" s="4">
        <f t="shared" si="80"/>
        <v>28122.84289</v>
      </c>
      <c r="F134" s="4">
        <f t="shared" ref="F134:Q134" si="82">F34+F47+F53+F65+F77</f>
        <v>12542.654990000001</v>
      </c>
      <c r="G134" s="45">
        <f t="shared" si="82"/>
        <v>9697.3279000000002</v>
      </c>
      <c r="H134" s="4">
        <f t="shared" si="82"/>
        <v>5882.86</v>
      </c>
      <c r="I134" s="4">
        <f t="shared" si="82"/>
        <v>0</v>
      </c>
      <c r="J134" s="4">
        <f t="shared" si="82"/>
        <v>0</v>
      </c>
      <c r="K134" s="4">
        <f t="shared" si="82"/>
        <v>0</v>
      </c>
      <c r="L134" s="4">
        <f t="shared" si="82"/>
        <v>0</v>
      </c>
      <c r="M134" s="4">
        <f t="shared" si="82"/>
        <v>0</v>
      </c>
      <c r="N134" s="4">
        <f t="shared" si="82"/>
        <v>0</v>
      </c>
      <c r="O134" s="4">
        <f t="shared" si="82"/>
        <v>0</v>
      </c>
      <c r="P134" s="4">
        <f t="shared" si="82"/>
        <v>0</v>
      </c>
      <c r="Q134" s="4">
        <f t="shared" si="82"/>
        <v>0</v>
      </c>
    </row>
    <row r="135" spans="1:17" x14ac:dyDescent="0.25">
      <c r="A135" s="103"/>
      <c r="B135" s="104"/>
      <c r="C135" s="105"/>
      <c r="D135" s="30" t="s">
        <v>14</v>
      </c>
      <c r="E135" s="4">
        <f t="shared" si="80"/>
        <v>9993.3373499999998</v>
      </c>
      <c r="F135" s="4">
        <f t="shared" ref="F135:Q135" si="83">F35+F48+F54+F66+F78</f>
        <v>4334.5420699999995</v>
      </c>
      <c r="G135" s="45">
        <f t="shared" si="83"/>
        <v>4256.03521</v>
      </c>
      <c r="H135" s="4">
        <f t="shared" si="83"/>
        <v>1402.76007</v>
      </c>
      <c r="I135" s="4">
        <f t="shared" si="83"/>
        <v>0</v>
      </c>
      <c r="J135" s="4">
        <f t="shared" si="83"/>
        <v>0</v>
      </c>
      <c r="K135" s="4">
        <f t="shared" si="83"/>
        <v>0</v>
      </c>
      <c r="L135" s="4">
        <f t="shared" si="83"/>
        <v>0</v>
      </c>
      <c r="M135" s="4">
        <f t="shared" si="83"/>
        <v>0</v>
      </c>
      <c r="N135" s="4">
        <f t="shared" si="83"/>
        <v>0</v>
      </c>
      <c r="O135" s="4">
        <f t="shared" si="83"/>
        <v>0</v>
      </c>
      <c r="P135" s="4">
        <f t="shared" si="83"/>
        <v>0</v>
      </c>
      <c r="Q135" s="4">
        <f t="shared" si="83"/>
        <v>0</v>
      </c>
    </row>
    <row r="136" spans="1:17" ht="33" x14ac:dyDescent="0.25">
      <c r="A136" s="103"/>
      <c r="B136" s="104"/>
      <c r="C136" s="105"/>
      <c r="D136" s="30" t="s">
        <v>15</v>
      </c>
      <c r="E136" s="4">
        <f t="shared" si="80"/>
        <v>26220.53314</v>
      </c>
      <c r="F136" s="17">
        <f t="shared" ref="F136:Q136" si="84">F36+F49+F55+F67+F79</f>
        <v>8153.0233600000001</v>
      </c>
      <c r="G136" s="50">
        <f t="shared" si="84"/>
        <v>5794.2617600000003</v>
      </c>
      <c r="H136" s="17">
        <f t="shared" si="84"/>
        <v>5998.2360200000003</v>
      </c>
      <c r="I136" s="17">
        <f t="shared" si="84"/>
        <v>6275.0120000000006</v>
      </c>
      <c r="J136" s="17">
        <f t="shared" si="84"/>
        <v>0</v>
      </c>
      <c r="K136" s="17">
        <f t="shared" si="84"/>
        <v>0</v>
      </c>
      <c r="L136" s="17">
        <f t="shared" si="84"/>
        <v>0</v>
      </c>
      <c r="M136" s="17">
        <f t="shared" si="84"/>
        <v>0</v>
      </c>
      <c r="N136" s="17">
        <f t="shared" si="84"/>
        <v>0</v>
      </c>
      <c r="O136" s="17">
        <f t="shared" si="84"/>
        <v>0</v>
      </c>
      <c r="P136" s="17">
        <f t="shared" si="84"/>
        <v>0</v>
      </c>
      <c r="Q136" s="17">
        <f t="shared" si="84"/>
        <v>0</v>
      </c>
    </row>
    <row r="137" spans="1:17" ht="24" customHeight="1" x14ac:dyDescent="0.25">
      <c r="A137" s="106"/>
      <c r="B137" s="107"/>
      <c r="C137" s="108"/>
      <c r="D137" s="30" t="s">
        <v>16</v>
      </c>
      <c r="E137" s="4">
        <f t="shared" si="80"/>
        <v>104917</v>
      </c>
      <c r="F137" s="17">
        <f t="shared" ref="F137:Q137" si="85">F37+F50+F56+F68+F80</f>
        <v>0</v>
      </c>
      <c r="G137" s="50">
        <f t="shared" si="85"/>
        <v>0</v>
      </c>
      <c r="H137" s="17">
        <f t="shared" si="85"/>
        <v>23017</v>
      </c>
      <c r="I137" s="17">
        <f t="shared" si="85"/>
        <v>300</v>
      </c>
      <c r="J137" s="17">
        <f t="shared" si="85"/>
        <v>10200</v>
      </c>
      <c r="K137" s="17">
        <f t="shared" si="85"/>
        <v>10200</v>
      </c>
      <c r="L137" s="17">
        <f t="shared" si="85"/>
        <v>10200</v>
      </c>
      <c r="M137" s="17">
        <f t="shared" si="85"/>
        <v>10200</v>
      </c>
      <c r="N137" s="17">
        <f t="shared" si="85"/>
        <v>10200</v>
      </c>
      <c r="O137" s="17">
        <f t="shared" si="85"/>
        <v>10200</v>
      </c>
      <c r="P137" s="17">
        <f t="shared" si="85"/>
        <v>10200</v>
      </c>
      <c r="Q137" s="17">
        <f t="shared" si="85"/>
        <v>10200</v>
      </c>
    </row>
    <row r="139" spans="1:17" x14ac:dyDescent="0.25">
      <c r="C139" s="8" t="s">
        <v>57</v>
      </c>
      <c r="E139" s="21">
        <f>E132+E126</f>
        <v>990244.14578999986</v>
      </c>
      <c r="F139" s="21">
        <f>F132+F126</f>
        <v>82755.785279999996</v>
      </c>
      <c r="G139" s="53">
        <f>G132+G126</f>
        <v>207622.85341999997</v>
      </c>
      <c r="H139" s="53">
        <f t="shared" ref="H139:Q139" si="86">H132+H126</f>
        <v>397618.85609000002</v>
      </c>
      <c r="I139" s="53">
        <f t="shared" si="86"/>
        <v>65126.651000000005</v>
      </c>
      <c r="J139" s="53">
        <f t="shared" si="86"/>
        <v>29640</v>
      </c>
      <c r="K139" s="53">
        <f t="shared" si="86"/>
        <v>29640</v>
      </c>
      <c r="L139" s="53">
        <f t="shared" si="86"/>
        <v>29640</v>
      </c>
      <c r="M139" s="53">
        <f t="shared" si="86"/>
        <v>29640</v>
      </c>
      <c r="N139" s="53">
        <f t="shared" si="86"/>
        <v>29640</v>
      </c>
      <c r="O139" s="53">
        <f t="shared" si="86"/>
        <v>29640</v>
      </c>
      <c r="P139" s="53">
        <f t="shared" si="86"/>
        <v>29640</v>
      </c>
      <c r="Q139" s="53">
        <f t="shared" si="86"/>
        <v>29640</v>
      </c>
    </row>
    <row r="141" spans="1:17" x14ac:dyDescent="0.25">
      <c r="F141" s="21"/>
    </row>
    <row r="142" spans="1:17" x14ac:dyDescent="0.25">
      <c r="F142" s="21"/>
    </row>
  </sheetData>
  <mergeCells count="57">
    <mergeCell ref="A120:C125"/>
    <mergeCell ref="A114:C119"/>
    <mergeCell ref="A113:C113"/>
    <mergeCell ref="A132:C137"/>
    <mergeCell ref="A126:C131"/>
    <mergeCell ref="A81:A86"/>
    <mergeCell ref="B81:B86"/>
    <mergeCell ref="C81:C86"/>
    <mergeCell ref="A107:C112"/>
    <mergeCell ref="A93:Q93"/>
    <mergeCell ref="A94:A99"/>
    <mergeCell ref="B94:B99"/>
    <mergeCell ref="C94:C99"/>
    <mergeCell ref="A100:C105"/>
    <mergeCell ref="A69:A74"/>
    <mergeCell ref="B69:B74"/>
    <mergeCell ref="C69:C74"/>
    <mergeCell ref="A75:A80"/>
    <mergeCell ref="B75:B80"/>
    <mergeCell ref="C75:C80"/>
    <mergeCell ref="A20:A25"/>
    <mergeCell ref="B20:B25"/>
    <mergeCell ref="C20:C25"/>
    <mergeCell ref="C26:C31"/>
    <mergeCell ref="A7:Q7"/>
    <mergeCell ref="A8:A13"/>
    <mergeCell ref="B8:B13"/>
    <mergeCell ref="C8:C13"/>
    <mergeCell ref="A14:A19"/>
    <mergeCell ref="B14:B19"/>
    <mergeCell ref="C14:C19"/>
    <mergeCell ref="G1:Q1"/>
    <mergeCell ref="A2:Q2"/>
    <mergeCell ref="A3:A5"/>
    <mergeCell ref="B3:B5"/>
    <mergeCell ref="C3:C5"/>
    <mergeCell ref="D3:D5"/>
    <mergeCell ref="E3:Q3"/>
    <mergeCell ref="E4:E5"/>
    <mergeCell ref="G4:Q4"/>
    <mergeCell ref="F4:F5"/>
    <mergeCell ref="A38:C43"/>
    <mergeCell ref="A87:C92"/>
    <mergeCell ref="C32:C37"/>
    <mergeCell ref="A26:A37"/>
    <mergeCell ref="B26:B37"/>
    <mergeCell ref="C63:C68"/>
    <mergeCell ref="A57:A68"/>
    <mergeCell ref="B57:B68"/>
    <mergeCell ref="A44:Q44"/>
    <mergeCell ref="A45:A50"/>
    <mergeCell ref="B45:B50"/>
    <mergeCell ref="C45:C50"/>
    <mergeCell ref="A51:A56"/>
    <mergeCell ref="B51:B56"/>
    <mergeCell ref="C51:C56"/>
    <mergeCell ref="C57:C62"/>
  </mergeCells>
  <pageMargins left="0.23622047244094491" right="0.23622047244094491" top="0.39370078740157483" bottom="0.39370078740157483" header="0.31496062992125984" footer="0.31496062992125984"/>
  <pageSetup paperSize="9" scale="36" fitToHeight="0" orientation="landscape" r:id="rId1"/>
  <rowBreaks count="2" manualBreakCount="2">
    <brk id="56" max="16" man="1"/>
    <brk id="112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Узбек Антонина Николаевна</cp:lastModifiedBy>
  <cp:lastPrinted>2021-03-04T12:14:47Z</cp:lastPrinted>
  <dcterms:created xsi:type="dcterms:W3CDTF">2017-05-29T12:41:03Z</dcterms:created>
  <dcterms:modified xsi:type="dcterms:W3CDTF">2021-05-13T07:27:59Z</dcterms:modified>
</cp:coreProperties>
</file>