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Зам (Сектор экономики, сектор финансов, отдел по учету и отчет.)\Сектор финансов\ПРОГРАММЫ НА 2022\Прокуратура\Транспорт\"/>
    </mc:Choice>
  </mc:AlternateContent>
  <xr:revisionPtr revIDLastSave="0" documentId="13_ncr:1_{BA230A38-CD6B-48B5-B4A6-28B89E289AD0}" xr6:coauthVersionLast="45" xr6:coauthVersionMax="45" xr10:uidLastSave="{00000000-0000-0000-0000-000000000000}"/>
  <bookViews>
    <workbookView xWindow="-120" yWindow="-120" windowWidth="29040" windowHeight="15840" tabRatio="827" xr2:uid="{00000000-000D-0000-FFFF-FFFF00000000}"/>
  </bookViews>
  <sheets>
    <sheet name="Программные мероприятия" sheetId="4" r:id="rId1"/>
  </sheets>
  <definedNames>
    <definedName name="Print_Area" localSheetId="0">'Программные мероприятия'!$A$1:$Q$56</definedName>
    <definedName name="Print_Titles" localSheetId="0">'Программные мероприятия'!$4:$6</definedName>
    <definedName name="Картриджи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3" i="4" l="1"/>
  <c r="H30" i="4" l="1"/>
  <c r="I24" i="4" l="1"/>
  <c r="H11" i="4" l="1"/>
  <c r="G23" i="4" l="1"/>
  <c r="G55" i="4" l="1"/>
  <c r="H55" i="4"/>
  <c r="I55" i="4"/>
  <c r="J55" i="4"/>
  <c r="K55" i="4"/>
  <c r="L55" i="4"/>
  <c r="M55" i="4"/>
  <c r="N55" i="4"/>
  <c r="O55" i="4"/>
  <c r="P55" i="4"/>
  <c r="Q55" i="4"/>
  <c r="F52" i="4"/>
  <c r="G11" i="4" l="1"/>
  <c r="F24" i="4" l="1"/>
  <c r="G56" i="4" l="1"/>
  <c r="H56" i="4"/>
  <c r="I56" i="4"/>
  <c r="J56" i="4"/>
  <c r="K56" i="4"/>
  <c r="L56" i="4"/>
  <c r="M56" i="4"/>
  <c r="N56" i="4"/>
  <c r="O56" i="4"/>
  <c r="P56" i="4"/>
  <c r="Q56" i="4"/>
  <c r="F13" i="4" l="1"/>
  <c r="E44" i="4"/>
  <c r="E39" i="4"/>
  <c r="E37" i="4"/>
  <c r="E36" i="4"/>
  <c r="E35" i="4"/>
  <c r="E34" i="4"/>
  <c r="E33" i="4"/>
  <c r="E31" i="4"/>
  <c r="E22" i="4"/>
  <c r="E20" i="4"/>
  <c r="E18" i="4"/>
  <c r="E17" i="4"/>
  <c r="E16" i="4"/>
  <c r="E15" i="4"/>
  <c r="E14" i="4"/>
  <c r="E10" i="4"/>
  <c r="E9" i="4"/>
  <c r="E8" i="4"/>
  <c r="F23" i="4" l="1"/>
  <c r="E23" i="4" l="1"/>
  <c r="F55" i="4"/>
  <c r="F56" i="4"/>
  <c r="E56" i="4" s="1"/>
  <c r="E24" i="4"/>
  <c r="F11" i="4"/>
  <c r="F49" i="4" s="1"/>
  <c r="Q13" i="4"/>
  <c r="P13" i="4"/>
  <c r="O13" i="4"/>
  <c r="N13" i="4"/>
  <c r="M13" i="4"/>
  <c r="L13" i="4"/>
  <c r="K13" i="4"/>
  <c r="J13" i="4"/>
  <c r="I13" i="4"/>
  <c r="H13" i="4"/>
  <c r="G13" i="4"/>
  <c r="E55" i="4" l="1"/>
  <c r="F29" i="4"/>
  <c r="F42" i="4" s="1"/>
  <c r="E11" i="4"/>
  <c r="E13" i="4"/>
  <c r="G52" i="4"/>
  <c r="H52" i="4"/>
  <c r="I52" i="4"/>
  <c r="J52" i="4"/>
  <c r="K52" i="4"/>
  <c r="L52" i="4"/>
  <c r="M52" i="4"/>
  <c r="N52" i="4"/>
  <c r="O52" i="4"/>
  <c r="P52" i="4"/>
  <c r="Q52" i="4"/>
  <c r="G54" i="4"/>
  <c r="H54" i="4"/>
  <c r="I54" i="4"/>
  <c r="J54" i="4"/>
  <c r="K54" i="4"/>
  <c r="L54" i="4"/>
  <c r="M54" i="4"/>
  <c r="N54" i="4"/>
  <c r="O54" i="4"/>
  <c r="P54" i="4"/>
  <c r="Q54" i="4"/>
  <c r="F54" i="4"/>
  <c r="G46" i="4"/>
  <c r="H46" i="4"/>
  <c r="I46" i="4"/>
  <c r="J46" i="4"/>
  <c r="K46" i="4"/>
  <c r="L46" i="4"/>
  <c r="M46" i="4"/>
  <c r="N46" i="4"/>
  <c r="O46" i="4"/>
  <c r="P46" i="4"/>
  <c r="Q46" i="4"/>
  <c r="G47" i="4"/>
  <c r="H47" i="4"/>
  <c r="I47" i="4"/>
  <c r="J47" i="4"/>
  <c r="K47" i="4"/>
  <c r="L47" i="4"/>
  <c r="M47" i="4"/>
  <c r="N47" i="4"/>
  <c r="O47" i="4"/>
  <c r="P47" i="4"/>
  <c r="Q47" i="4"/>
  <c r="G48" i="4"/>
  <c r="H48" i="4"/>
  <c r="I48" i="4"/>
  <c r="J48" i="4"/>
  <c r="K48" i="4"/>
  <c r="L48" i="4"/>
  <c r="M48" i="4"/>
  <c r="N48" i="4"/>
  <c r="O48" i="4"/>
  <c r="P48" i="4"/>
  <c r="Q48" i="4"/>
  <c r="H50" i="4"/>
  <c r="I50" i="4"/>
  <c r="J50" i="4"/>
  <c r="K50" i="4"/>
  <c r="L50" i="4"/>
  <c r="M50" i="4"/>
  <c r="N50" i="4"/>
  <c r="O50" i="4"/>
  <c r="P50" i="4"/>
  <c r="Q50" i="4"/>
  <c r="F48" i="4"/>
  <c r="F47" i="4"/>
  <c r="F46" i="4"/>
  <c r="F26" i="4"/>
  <c r="E46" i="4" l="1"/>
  <c r="E47" i="4"/>
  <c r="E48" i="4"/>
  <c r="E52" i="4"/>
  <c r="E54" i="4"/>
  <c r="Q21" i="4"/>
  <c r="Q53" i="4" s="1"/>
  <c r="Q51" i="4" s="1"/>
  <c r="P21" i="4"/>
  <c r="P53" i="4" s="1"/>
  <c r="P51" i="4" s="1"/>
  <c r="O21" i="4"/>
  <c r="O53" i="4" s="1"/>
  <c r="O51" i="4" s="1"/>
  <c r="N21" i="4"/>
  <c r="N53" i="4" s="1"/>
  <c r="N51" i="4" s="1"/>
  <c r="G50" i="4"/>
  <c r="F12" i="4" l="1"/>
  <c r="E12" i="4" l="1"/>
  <c r="F7" i="4"/>
  <c r="F50" i="4"/>
  <c r="Q49" i="4"/>
  <c r="Q45" i="4" s="1"/>
  <c r="P49" i="4"/>
  <c r="P45" i="4" s="1"/>
  <c r="O49" i="4"/>
  <c r="O45" i="4" s="1"/>
  <c r="N49" i="4"/>
  <c r="N45" i="4" s="1"/>
  <c r="L49" i="4"/>
  <c r="L45" i="4" s="1"/>
  <c r="K49" i="4"/>
  <c r="K45" i="4" s="1"/>
  <c r="J49" i="4"/>
  <c r="J45" i="4" s="1"/>
  <c r="I49" i="4"/>
  <c r="I45" i="4" s="1"/>
  <c r="F45" i="4" l="1"/>
  <c r="E50" i="4"/>
  <c r="M49" i="4"/>
  <c r="M45" i="4" s="1"/>
  <c r="M29" i="4"/>
  <c r="H49" i="4"/>
  <c r="H45" i="4" l="1"/>
  <c r="G53" i="4"/>
  <c r="G49" i="4"/>
  <c r="G51" i="4" l="1"/>
  <c r="G45" i="4"/>
  <c r="E45" i="4" s="1"/>
  <c r="E49" i="4"/>
  <c r="H32" i="4"/>
  <c r="I32" i="4"/>
  <c r="J32" i="4"/>
  <c r="K32" i="4"/>
  <c r="L32" i="4"/>
  <c r="M32" i="4"/>
  <c r="N32" i="4"/>
  <c r="O32" i="4"/>
  <c r="P32" i="4"/>
  <c r="Q32" i="4"/>
  <c r="H43" i="4"/>
  <c r="I30" i="4"/>
  <c r="I43" i="4" s="1"/>
  <c r="J30" i="4"/>
  <c r="J43" i="4" s="1"/>
  <c r="K30" i="4"/>
  <c r="K43" i="4" s="1"/>
  <c r="L30" i="4"/>
  <c r="L43" i="4" s="1"/>
  <c r="M30" i="4"/>
  <c r="M43" i="4" s="1"/>
  <c r="N30" i="4"/>
  <c r="N43" i="4" s="1"/>
  <c r="O30" i="4"/>
  <c r="O43" i="4" s="1"/>
  <c r="P30" i="4"/>
  <c r="P43" i="4" s="1"/>
  <c r="Q30" i="4"/>
  <c r="Q43" i="4" s="1"/>
  <c r="H29" i="4"/>
  <c r="H42" i="4" s="1"/>
  <c r="I29" i="4"/>
  <c r="I42" i="4" s="1"/>
  <c r="J29" i="4"/>
  <c r="J42" i="4" s="1"/>
  <c r="K29" i="4"/>
  <c r="K42" i="4" s="1"/>
  <c r="L29" i="4"/>
  <c r="L42" i="4" s="1"/>
  <c r="M42" i="4"/>
  <c r="N29" i="4"/>
  <c r="N42" i="4" s="1"/>
  <c r="O29" i="4"/>
  <c r="O42" i="4" s="1"/>
  <c r="P29" i="4"/>
  <c r="P42" i="4" s="1"/>
  <c r="Q29" i="4"/>
  <c r="Q42" i="4" s="1"/>
  <c r="H28" i="4"/>
  <c r="H41" i="4" s="1"/>
  <c r="I28" i="4"/>
  <c r="I41" i="4" s="1"/>
  <c r="J28" i="4"/>
  <c r="J41" i="4" s="1"/>
  <c r="K28" i="4"/>
  <c r="K41" i="4" s="1"/>
  <c r="L28" i="4"/>
  <c r="L41" i="4" s="1"/>
  <c r="M28" i="4"/>
  <c r="M41" i="4" s="1"/>
  <c r="N28" i="4"/>
  <c r="O28" i="4"/>
  <c r="O41" i="4" s="1"/>
  <c r="P28" i="4"/>
  <c r="P41" i="4" s="1"/>
  <c r="Q28" i="4"/>
  <c r="Q41" i="4" s="1"/>
  <c r="N27" i="4"/>
  <c r="N40" i="4" s="1"/>
  <c r="O27" i="4"/>
  <c r="O40" i="4" s="1"/>
  <c r="P27" i="4"/>
  <c r="P40" i="4" s="1"/>
  <c r="Q27" i="4"/>
  <c r="Q40" i="4" s="1"/>
  <c r="H26" i="4"/>
  <c r="I26" i="4"/>
  <c r="J26" i="4"/>
  <c r="K26" i="4"/>
  <c r="L26" i="4"/>
  <c r="M26" i="4"/>
  <c r="N26" i="4"/>
  <c r="O26" i="4"/>
  <c r="P26" i="4"/>
  <c r="Q26" i="4"/>
  <c r="M21" i="4"/>
  <c r="M53" i="4" s="1"/>
  <c r="M51" i="4" s="1"/>
  <c r="L21" i="4"/>
  <c r="K21" i="4"/>
  <c r="J21" i="4"/>
  <c r="J19" i="4" s="1"/>
  <c r="I21" i="4"/>
  <c r="H21" i="4"/>
  <c r="H53" i="4" s="1"/>
  <c r="H51" i="4" s="1"/>
  <c r="N19" i="4"/>
  <c r="O19" i="4"/>
  <c r="P19" i="4"/>
  <c r="Q19" i="4"/>
  <c r="H7" i="4"/>
  <c r="I7" i="4"/>
  <c r="J7" i="4"/>
  <c r="K7" i="4"/>
  <c r="L7" i="4"/>
  <c r="M7" i="4"/>
  <c r="N7" i="4"/>
  <c r="O7" i="4"/>
  <c r="P7" i="4"/>
  <c r="Q7" i="4"/>
  <c r="F21" i="4"/>
  <c r="F53" i="4" s="1"/>
  <c r="F19" i="4" l="1"/>
  <c r="E21" i="4"/>
  <c r="O25" i="4"/>
  <c r="Q38" i="4"/>
  <c r="M27" i="4"/>
  <c r="M40" i="4" s="1"/>
  <c r="M38" i="4" s="1"/>
  <c r="L27" i="4"/>
  <c r="L40" i="4" s="1"/>
  <c r="L38" i="4" s="1"/>
  <c r="L53" i="4"/>
  <c r="L51" i="4" s="1"/>
  <c r="I19" i="4"/>
  <c r="I53" i="4"/>
  <c r="I51" i="4" s="1"/>
  <c r="M19" i="4"/>
  <c r="Q25" i="4"/>
  <c r="O38" i="4"/>
  <c r="F27" i="4"/>
  <c r="F40" i="4" s="1"/>
  <c r="K19" i="4"/>
  <c r="K53" i="4"/>
  <c r="K51" i="4" s="1"/>
  <c r="F30" i="4"/>
  <c r="J27" i="4"/>
  <c r="J40" i="4" s="1"/>
  <c r="J38" i="4" s="1"/>
  <c r="J53" i="4"/>
  <c r="J51" i="4" s="1"/>
  <c r="P25" i="4"/>
  <c r="N25" i="4"/>
  <c r="J25" i="4"/>
  <c r="P38" i="4"/>
  <c r="I27" i="4"/>
  <c r="I40" i="4" s="1"/>
  <c r="I38" i="4" s="1"/>
  <c r="H19" i="4"/>
  <c r="H27" i="4"/>
  <c r="H40" i="4" s="1"/>
  <c r="H38" i="4" s="1"/>
  <c r="L19" i="4"/>
  <c r="K27" i="4"/>
  <c r="K25" i="4" s="1"/>
  <c r="N41" i="4"/>
  <c r="N38" i="4" s="1"/>
  <c r="M25" i="4" l="1"/>
  <c r="F51" i="4"/>
  <c r="E51" i="4" s="1"/>
  <c r="E53" i="4"/>
  <c r="L25" i="4"/>
  <c r="I25" i="4"/>
  <c r="H25" i="4"/>
  <c r="K40" i="4"/>
  <c r="K38" i="4" s="1"/>
  <c r="G30" i="4" l="1"/>
  <c r="E30" i="4" s="1"/>
  <c r="G27" i="4"/>
  <c r="E27" i="4" s="1"/>
  <c r="G26" i="4"/>
  <c r="E26" i="4" s="1"/>
  <c r="G7" i="4"/>
  <c r="E7" i="4" s="1"/>
  <c r="F32" i="4" l="1"/>
  <c r="G32" i="4"/>
  <c r="E32" i="4" l="1"/>
  <c r="G43" i="4"/>
  <c r="F43" i="4"/>
  <c r="F28" i="4"/>
  <c r="G28" i="4"/>
  <c r="G40" i="4"/>
  <c r="E40" i="4" s="1"/>
  <c r="E28" i="4" l="1"/>
  <c r="E43" i="4"/>
  <c r="F25" i="4"/>
  <c r="F41" i="4"/>
  <c r="G41" i="4"/>
  <c r="E41" i="4" l="1"/>
  <c r="F38" i="4"/>
  <c r="G19" i="4"/>
  <c r="E19" i="4" s="1"/>
  <c r="G29" i="4"/>
  <c r="G25" i="4" l="1"/>
  <c r="E25" i="4" s="1"/>
  <c r="E29" i="4"/>
  <c r="G42" i="4"/>
  <c r="E42" i="4" s="1"/>
  <c r="G38" i="4" l="1"/>
  <c r="E38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Валиуллина</author>
  </authors>
  <commentList>
    <comment ref="I24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Валиуллина:</t>
        </r>
        <r>
          <rPr>
            <sz val="9"/>
            <color indexed="81"/>
            <rFont val="Tahoma"/>
            <family val="2"/>
            <charset val="204"/>
          </rPr>
          <t xml:space="preserve">
добавлены ПИР Северная 4500, тек.ремонт 10500? Уточнить у экономистов</t>
        </r>
      </text>
    </comment>
  </commentList>
</comments>
</file>

<file path=xl/sharedStrings.xml><?xml version="1.0" encoding="utf-8"?>
<sst xmlns="http://schemas.openxmlformats.org/spreadsheetml/2006/main" count="93" uniqueCount="50">
  <si>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</si>
  <si>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</si>
  <si>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</si>
  <si>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</si>
  <si>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</si>
  <si>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</si>
  <si>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</si>
  <si>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</si>
  <si>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</si>
  <si>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</si>
  <si>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</si>
  <si>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</si>
  <si>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</si>
  <si>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</si>
  <si>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</si>
  <si>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 xml:space="preserve">бюджет городского поселения 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</si>
  <si>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</si>
  <si>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1</t>
  </si>
  <si>
    <t>2</t>
  </si>
  <si>
    <t>Ответственный исполнитель / соисполнитель</t>
  </si>
  <si>
    <t>федеральный бюджет</t>
  </si>
  <si>
    <t>Ответственный исполнитель 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</si>
  <si>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</si>
  <si>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</si>
  <si>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</si>
  <si>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</si>
  <si>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</si>
  <si>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</si>
  <si>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</si>
  <si>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</si>
  <si>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</si>
  <si>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</si>
  <si>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</si>
  <si>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</si>
  <si>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</si>
  <si>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</si>
  <si>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</si>
  <si>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</si>
  <si>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</si>
  <si>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</si>
  <si>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</si>
  <si>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</si>
  <si>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</si>
  <si>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МУ «Администрация городского поселения Пойковский»</t>
  </si>
  <si>
    <t>Ответственный исполнитель МУ «Администрация городского поселения Пойковский»</t>
  </si>
  <si>
    <t>Перечень программных мероприятий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</si>
  <si>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</si>
  <si>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Капитальный ремонт, ремонт и содержание автомобильных дорог и искусственных дорожных сооружений общего пользования местного значения
(показателя № 1,2)</t>
  </si>
  <si>
    <t>Обеспечение доступности и повышение качества транспортных услуг, оказываемых автомобильным транспортом
(показателя № 3)</t>
  </si>
  <si>
    <t>Таблица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</si>
</sst>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000\ _₽_-;\-* #,##0.000\ _₽_-;_-* &quot;-&quot;???\ _₽_-;_-@_-"/>
    <numFmt numFmtId="165" formatCode="#,##0.00000"/>
    <numFmt numFmtId="166" formatCode="_-* #,##0.00000_-;\-* #,##0.00000_-;_-* &quot;-&quot;??_-;_-@_-"/>
    <numFmt numFmtId="167" formatCode="_-* #,##0.0000000\ _₽_-;\-* #,##0.00000\ _₽_-;_-* &quot;-&quot;???\ _₽_-;_-@_-"/>
    <numFmt numFmtId="168" formatCode="_-* #,##0.00000\ _₽_-;\-* #,##0.00000\ _₽_-;_-* &quot;-&quot;?????\ _₽_-;_-@_-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3" fontId="3" fillId="0" borderId="0" applyFont="0" applyFill="0" applyBorder="0" applyAlignment="0" applyProtection="0"/>
  </cellStyleXfs>
  <cellXfs count="37">
    <xf numFmtId="0" fontId="0" fillId="0" borderId="0" xfId="0"/>
    <xf numFmtId="0" fontId="4" fillId="0" borderId="0" xfId="0" applyFont="1" applyAlignment="1" applyProtection="1">
      <alignment wrapText="1"/>
    </xf>
    <xf numFmtId="49" fontId="4" fillId="0" borderId="0" xfId="0" applyNumberFormat="1" applyFont="1" applyAlignment="1" applyProtection="1">
      <alignment wrapText="1"/>
    </xf>
    <xf numFmtId="0" fontId="4" fillId="2" borderId="0" xfId="0" applyFont="1" applyFill="1" applyAlignment="1" applyProtection="1">
      <alignment wrapText="1"/>
    </xf>
    <xf numFmtId="0" fontId="4" fillId="0" borderId="0" xfId="0" applyFont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0" borderId="1" xfId="0" applyNumberFormat="1" applyFont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2" borderId="1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167" fontId="4" fillId="2" borderId="1" xfId="0" applyNumberFormat="1" applyFont="1" applyFill="1" applyBorder="1" applyAlignment="1" applyProtection="1">
      <alignment horizontal="center" vertical="center" wrapText="1"/>
    </xf>
    <xf numFmtId="166" fontId="4" fillId="0" borderId="0" xfId="3" applyNumberFormat="1" applyFont="1" applyAlignment="1" applyProtection="1">
      <alignment vertical="center" wrapText="1"/>
    </xf>
    <xf numFmtId="167" fontId="5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vertical="center" wrapText="1"/>
    </xf>
    <xf numFmtId="167" fontId="4" fillId="0" borderId="1" xfId="0" applyNumberFormat="1" applyFont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wrapText="1"/>
    </xf>
    <xf numFmtId="0" fontId="5" fillId="0" borderId="0" xfId="0" applyFont="1" applyAlignment="1" applyProtection="1">
      <alignment wrapText="1"/>
    </xf>
    <xf numFmtId="168" fontId="4" fillId="0" borderId="0" xfId="0" applyNumberFormat="1" applyFont="1" applyAlignment="1" applyProtection="1">
      <alignment wrapText="1"/>
    </xf>
    <xf numFmtId="49" fontId="5" fillId="0" borderId="1" xfId="0" applyNumberFormat="1" applyFont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vertical="center" wrapText="1"/>
    </xf>
    <xf numFmtId="0" fontId="4" fillId="2" borderId="0" xfId="0" applyFont="1" applyFill="1" applyAlignment="1" applyProtection="1">
      <alignment horizontal="right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Alignment="1" applyProtection="1">
      <alignment horizont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S68"/>
  <sheetViews>
    <sheetView tabSelected="1" view="pageBreakPreview" topLeftCell="A7" zoomScale="91" zoomScaleNormal="91" zoomScaleSheetLayoutView="91" workbookViewId="0">
      <selection activeCell="E25" sqref="E25"/>
    </sheetView>
  </sheetViews>
  <sheetFormatPr defaultColWidth="9.140625" defaultRowHeight="12.75" x14ac:dyDescent="0.2"/>
  <cols>
    <col min="1" max="1" width="4.7109375" style="2" customWidth="1"/>
    <col min="2" max="2" width="22.140625" style="1" customWidth="1"/>
    <col min="3" max="3" width="22.28515625" style="1" customWidth="1"/>
    <col min="4" max="4" width="18.5703125" style="1" customWidth="1"/>
    <col min="5" max="5" width="20.85546875" style="1" customWidth="1"/>
    <col min="6" max="6" width="17" style="1" customWidth="1"/>
    <col min="7" max="7" width="16" style="1" customWidth="1"/>
    <col min="8" max="8" width="16.7109375" style="3" customWidth="1"/>
    <col min="9" max="9" width="16.7109375" style="1" customWidth="1"/>
    <col min="10" max="10" width="16.28515625" style="1" customWidth="1"/>
    <col min="11" max="11" width="18.28515625" style="1" customWidth="1"/>
    <col min="12" max="12" width="17.5703125" style="1" customWidth="1"/>
    <col min="13" max="13" width="17.28515625" style="1" customWidth="1"/>
    <col min="14" max="14" width="16.42578125" style="1" customWidth="1"/>
    <col min="15" max="15" width="16.7109375" style="1" customWidth="1"/>
    <col min="16" max="17" width="16" style="1" customWidth="1"/>
    <col min="18" max="18" width="9.140625" style="1"/>
    <col min="19" max="19" width="18.28515625" style="1" customWidth="1"/>
    <col min="20" max="16384" width="9.140625" style="1"/>
  </cols>
  <sheetData>
    <row r="1" spans="1:17" ht="12.75" customHeight="1" x14ac:dyDescent="0.2">
      <c r="A1" s="29" t="s">
        <v>49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</row>
    <row r="2" spans="1:17" ht="16.5" customHeight="1" x14ac:dyDescent="0.2">
      <c r="A2" s="36" t="s">
        <v>45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x14ac:dyDescent="0.2">
      <c r="B3" s="2"/>
      <c r="C3" s="2"/>
      <c r="D3" s="2"/>
      <c r="E3" s="2"/>
      <c r="F3" s="2"/>
      <c r="G3" s="2"/>
    </row>
    <row r="4" spans="1:17" s="4" customFormat="1" ht="34.5" customHeight="1" x14ac:dyDescent="0.2">
      <c r="A4" s="27" t="s">
        <v>2</v>
      </c>
      <c r="B4" s="27" t="s">
        <v>3</v>
      </c>
      <c r="C4" s="27" t="s">
        <v>19</v>
      </c>
      <c r="D4" s="27" t="s">
        <v>4</v>
      </c>
      <c r="E4" s="27" t="s">
        <v>5</v>
      </c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</row>
    <row r="5" spans="1:17" s="4" customFormat="1" x14ac:dyDescent="0.2">
      <c r="A5" s="27"/>
      <c r="B5" s="27"/>
      <c r="C5" s="27"/>
      <c r="D5" s="27"/>
      <c r="E5" s="5" t="s">
        <v>6</v>
      </c>
      <c r="F5" s="5" t="s">
        <v>1</v>
      </c>
      <c r="G5" s="5" t="s">
        <v>7</v>
      </c>
      <c r="H5" s="6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</row>
    <row r="6" spans="1:17" s="4" customFormat="1" x14ac:dyDescent="0.2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8</v>
      </c>
      <c r="G6" s="5" t="s">
        <v>32</v>
      </c>
      <c r="H6" s="6" t="s">
        <v>33</v>
      </c>
      <c r="I6" s="5" t="s">
        <v>34</v>
      </c>
      <c r="J6" s="5" t="s">
        <v>35</v>
      </c>
      <c r="K6" s="5" t="s">
        <v>36</v>
      </c>
      <c r="L6" s="5" t="s">
        <v>37</v>
      </c>
      <c r="M6" s="5" t="s">
        <v>38</v>
      </c>
      <c r="N6" s="5" t="s">
        <v>39</v>
      </c>
      <c r="O6" s="5" t="s">
        <v>40</v>
      </c>
      <c r="P6" s="5" t="s">
        <v>41</v>
      </c>
      <c r="Q6" s="5" t="s">
        <v>42</v>
      </c>
    </row>
    <row r="7" spans="1:17" s="4" customFormat="1" ht="12.75" customHeight="1" x14ac:dyDescent="0.2">
      <c r="A7" s="30" t="s">
        <v>17</v>
      </c>
      <c r="B7" s="33" t="s">
        <v>48</v>
      </c>
      <c r="C7" s="27" t="s">
        <v>43</v>
      </c>
      <c r="D7" s="7" t="s">
        <v>0</v>
      </c>
      <c r="E7" s="8">
        <f>SUM(F7:Q7)</f>
        <v>627032.81298000005</v>
      </c>
      <c r="F7" s="8">
        <f>SUM(F8:F12)</f>
        <v>31270.940000000002</v>
      </c>
      <c r="G7" s="8">
        <f t="shared" ref="G7:Q7" si="0">SUM(G8:G12)</f>
        <v>42441.494339999997</v>
      </c>
      <c r="H7" s="9">
        <f t="shared" si="0"/>
        <v>42369.278639999997</v>
      </c>
      <c r="I7" s="8">
        <f t="shared" si="0"/>
        <v>46450</v>
      </c>
      <c r="J7" s="8">
        <f t="shared" si="0"/>
        <v>47000</v>
      </c>
      <c r="K7" s="8">
        <f t="shared" si="0"/>
        <v>47000</v>
      </c>
      <c r="L7" s="8">
        <f t="shared" si="0"/>
        <v>57148.9</v>
      </c>
      <c r="M7" s="8">
        <f t="shared" si="0"/>
        <v>58291.9</v>
      </c>
      <c r="N7" s="8">
        <f t="shared" si="0"/>
        <v>60064.2</v>
      </c>
      <c r="O7" s="8">
        <f t="shared" si="0"/>
        <v>62466.7</v>
      </c>
      <c r="P7" s="8">
        <f t="shared" si="0"/>
        <v>64965.4</v>
      </c>
      <c r="Q7" s="8">
        <f t="shared" si="0"/>
        <v>67564</v>
      </c>
    </row>
    <row r="8" spans="1:17" s="4" customFormat="1" x14ac:dyDescent="0.2">
      <c r="A8" s="31"/>
      <c r="B8" s="34"/>
      <c r="C8" s="27"/>
      <c r="D8" s="10" t="s">
        <v>20</v>
      </c>
      <c r="E8" s="11">
        <f t="shared" ref="E8:E56" si="1">SUM(F8:Q8)</f>
        <v>0</v>
      </c>
      <c r="F8" s="11">
        <v>0</v>
      </c>
      <c r="G8" s="11">
        <v>0</v>
      </c>
      <c r="H8" s="12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</row>
    <row r="9" spans="1:17" s="4" customFormat="1" ht="25.5" x14ac:dyDescent="0.2">
      <c r="A9" s="31"/>
      <c r="B9" s="34"/>
      <c r="C9" s="27"/>
      <c r="D9" s="10" t="s">
        <v>8</v>
      </c>
      <c r="E9" s="11">
        <f t="shared" si="1"/>
        <v>0</v>
      </c>
      <c r="F9" s="11">
        <v>0</v>
      </c>
      <c r="G9" s="11">
        <v>0</v>
      </c>
      <c r="H9" s="12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</row>
    <row r="10" spans="1:17" s="4" customFormat="1" x14ac:dyDescent="0.2">
      <c r="A10" s="31"/>
      <c r="B10" s="34"/>
      <c r="C10" s="27"/>
      <c r="D10" s="10" t="s">
        <v>9</v>
      </c>
      <c r="E10" s="11">
        <f t="shared" si="1"/>
        <v>0</v>
      </c>
      <c r="F10" s="11">
        <v>0</v>
      </c>
      <c r="G10" s="11">
        <v>0</v>
      </c>
      <c r="H10" s="12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</row>
    <row r="11" spans="1:17" s="4" customFormat="1" ht="25.5" x14ac:dyDescent="0.2">
      <c r="A11" s="31"/>
      <c r="B11" s="34"/>
      <c r="C11" s="27"/>
      <c r="D11" s="10" t="s">
        <v>15</v>
      </c>
      <c r="E11" s="11">
        <f t="shared" si="1"/>
        <v>627032.81298000005</v>
      </c>
      <c r="F11" s="11">
        <f>45812-14541.06</f>
        <v>31270.940000000002</v>
      </c>
      <c r="G11" s="13">
        <f>41044+1397.49434</f>
        <v>42441.494339999997</v>
      </c>
      <c r="H11" s="14">
        <f>43700-1330.72136</f>
        <v>42369.278639999997</v>
      </c>
      <c r="I11" s="14">
        <v>46450</v>
      </c>
      <c r="J11" s="11">
        <v>47000</v>
      </c>
      <c r="K11" s="11">
        <v>47000</v>
      </c>
      <c r="L11" s="11">
        <v>57148.9</v>
      </c>
      <c r="M11" s="11">
        <v>58291.9</v>
      </c>
      <c r="N11" s="11">
        <v>60064.2</v>
      </c>
      <c r="O11" s="11">
        <v>62466.7</v>
      </c>
      <c r="P11" s="11">
        <v>64965.4</v>
      </c>
      <c r="Q11" s="11">
        <v>67564</v>
      </c>
    </row>
    <row r="12" spans="1:17" s="4" customFormat="1" x14ac:dyDescent="0.2">
      <c r="A12" s="31"/>
      <c r="B12" s="34"/>
      <c r="C12" s="27"/>
      <c r="D12" s="10" t="s">
        <v>10</v>
      </c>
      <c r="E12" s="11">
        <f t="shared" si="1"/>
        <v>0</v>
      </c>
      <c r="F12" s="11">
        <f>0</f>
        <v>0</v>
      </c>
      <c r="G12" s="11"/>
      <c r="H12" s="12"/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</row>
    <row r="13" spans="1:17" s="4" customFormat="1" ht="15.75" customHeight="1" x14ac:dyDescent="0.2">
      <c r="A13" s="31"/>
      <c r="B13" s="34"/>
      <c r="C13" s="27" t="s">
        <v>46</v>
      </c>
      <c r="D13" s="7" t="s">
        <v>0</v>
      </c>
      <c r="E13" s="8">
        <f>SUM(F13:Q13)</f>
        <v>1888.77889</v>
      </c>
      <c r="F13" s="8">
        <f>SUM(F14:F18)</f>
        <v>1888.77889</v>
      </c>
      <c r="G13" s="8">
        <f t="shared" ref="G13:Q13" si="2">SUM(G14:G18)</f>
        <v>0</v>
      </c>
      <c r="H13" s="9">
        <f t="shared" si="2"/>
        <v>0</v>
      </c>
      <c r="I13" s="8">
        <f t="shared" si="2"/>
        <v>0</v>
      </c>
      <c r="J13" s="8">
        <f t="shared" si="2"/>
        <v>0</v>
      </c>
      <c r="K13" s="8">
        <f t="shared" si="2"/>
        <v>0</v>
      </c>
      <c r="L13" s="8">
        <f t="shared" si="2"/>
        <v>0</v>
      </c>
      <c r="M13" s="8">
        <f t="shared" si="2"/>
        <v>0</v>
      </c>
      <c r="N13" s="8">
        <f t="shared" si="2"/>
        <v>0</v>
      </c>
      <c r="O13" s="8">
        <f t="shared" si="2"/>
        <v>0</v>
      </c>
      <c r="P13" s="8">
        <f t="shared" si="2"/>
        <v>0</v>
      </c>
      <c r="Q13" s="8">
        <f t="shared" si="2"/>
        <v>0</v>
      </c>
    </row>
    <row r="14" spans="1:17" s="4" customFormat="1" x14ac:dyDescent="0.2">
      <c r="A14" s="31"/>
      <c r="B14" s="34"/>
      <c r="C14" s="27"/>
      <c r="D14" s="10" t="s">
        <v>20</v>
      </c>
      <c r="E14" s="11">
        <f t="shared" si="1"/>
        <v>0</v>
      </c>
      <c r="F14" s="11"/>
      <c r="G14" s="11"/>
      <c r="H14" s="12"/>
      <c r="I14" s="11"/>
      <c r="J14" s="11"/>
      <c r="K14" s="11"/>
      <c r="L14" s="11"/>
      <c r="M14" s="11"/>
      <c r="N14" s="11"/>
      <c r="O14" s="11"/>
      <c r="P14" s="11"/>
      <c r="Q14" s="11"/>
    </row>
    <row r="15" spans="1:17" s="4" customFormat="1" ht="25.5" x14ac:dyDescent="0.2">
      <c r="A15" s="31"/>
      <c r="B15" s="34"/>
      <c r="C15" s="27"/>
      <c r="D15" s="10" t="s">
        <v>8</v>
      </c>
      <c r="E15" s="11">
        <f t="shared" si="1"/>
        <v>0</v>
      </c>
      <c r="F15" s="11"/>
      <c r="G15" s="11"/>
      <c r="H15" s="12"/>
      <c r="I15" s="11"/>
      <c r="J15" s="11"/>
      <c r="K15" s="11"/>
      <c r="L15" s="11"/>
      <c r="M15" s="11"/>
      <c r="N15" s="11"/>
      <c r="O15" s="11"/>
      <c r="P15" s="11"/>
      <c r="Q15" s="11"/>
    </row>
    <row r="16" spans="1:17" s="4" customFormat="1" x14ac:dyDescent="0.2">
      <c r="A16" s="31"/>
      <c r="B16" s="34"/>
      <c r="C16" s="27"/>
      <c r="D16" s="10" t="s">
        <v>9</v>
      </c>
      <c r="E16" s="11">
        <f t="shared" si="1"/>
        <v>0</v>
      </c>
      <c r="F16" s="11"/>
      <c r="G16" s="11"/>
      <c r="H16" s="12"/>
      <c r="I16" s="11"/>
      <c r="J16" s="11"/>
      <c r="K16" s="11"/>
      <c r="L16" s="11"/>
      <c r="M16" s="11"/>
      <c r="N16" s="11"/>
      <c r="O16" s="11"/>
      <c r="P16" s="11"/>
      <c r="Q16" s="11"/>
    </row>
    <row r="17" spans="1:19" s="4" customFormat="1" ht="25.5" x14ac:dyDescent="0.2">
      <c r="A17" s="31"/>
      <c r="B17" s="34"/>
      <c r="C17" s="27"/>
      <c r="D17" s="10" t="s">
        <v>15</v>
      </c>
      <c r="E17" s="11">
        <f t="shared" si="1"/>
        <v>1888.77889</v>
      </c>
      <c r="F17" s="11">
        <v>1888.77889</v>
      </c>
      <c r="G17" s="11"/>
      <c r="H17" s="12"/>
      <c r="I17" s="11"/>
      <c r="J17" s="11"/>
      <c r="K17" s="11"/>
      <c r="L17" s="11"/>
      <c r="M17" s="11"/>
      <c r="N17" s="11"/>
      <c r="O17" s="11"/>
      <c r="P17" s="11"/>
      <c r="Q17" s="11"/>
    </row>
    <row r="18" spans="1:19" s="4" customFormat="1" x14ac:dyDescent="0.2">
      <c r="A18" s="32"/>
      <c r="B18" s="35"/>
      <c r="C18" s="27"/>
      <c r="D18" s="10" t="s">
        <v>10</v>
      </c>
      <c r="E18" s="11">
        <f t="shared" si="1"/>
        <v>0</v>
      </c>
      <c r="F18" s="11"/>
      <c r="G18" s="11"/>
      <c r="H18" s="12"/>
      <c r="I18" s="11"/>
      <c r="J18" s="11"/>
      <c r="K18" s="11"/>
      <c r="L18" s="11"/>
      <c r="M18" s="11"/>
      <c r="N18" s="11"/>
      <c r="O18" s="11"/>
      <c r="P18" s="11"/>
      <c r="Q18" s="11"/>
    </row>
    <row r="19" spans="1:19" s="4" customFormat="1" ht="15.75" customHeight="1" x14ac:dyDescent="0.2">
      <c r="A19" s="27" t="s">
        <v>18</v>
      </c>
      <c r="B19" s="28" t="s">
        <v>47</v>
      </c>
      <c r="C19" s="27" t="s">
        <v>16</v>
      </c>
      <c r="D19" s="7" t="s">
        <v>0</v>
      </c>
      <c r="E19" s="8">
        <f>SUM(F19:Q19)</f>
        <v>1114057.3362199999</v>
      </c>
      <c r="F19" s="8">
        <f>SUM(F20:F24)</f>
        <v>75290.858699999997</v>
      </c>
      <c r="G19" s="8">
        <f t="shared" ref="G19:Q19" si="3">SUM(G20:G24)</f>
        <v>49572.011429999999</v>
      </c>
      <c r="H19" s="9">
        <f t="shared" si="3"/>
        <v>83691.423289999992</v>
      </c>
      <c r="I19" s="8">
        <f t="shared" si="3"/>
        <v>363443.04280000005</v>
      </c>
      <c r="J19" s="8">
        <f t="shared" si="3"/>
        <v>58400</v>
      </c>
      <c r="K19" s="8">
        <f t="shared" si="3"/>
        <v>64200</v>
      </c>
      <c r="L19" s="8">
        <f t="shared" si="3"/>
        <v>69910</v>
      </c>
      <c r="M19" s="8">
        <f t="shared" si="3"/>
        <v>69910</v>
      </c>
      <c r="N19" s="8">
        <f t="shared" si="3"/>
        <v>69910</v>
      </c>
      <c r="O19" s="8">
        <f t="shared" si="3"/>
        <v>69910</v>
      </c>
      <c r="P19" s="8">
        <f t="shared" si="3"/>
        <v>69910</v>
      </c>
      <c r="Q19" s="8">
        <f t="shared" si="3"/>
        <v>69910</v>
      </c>
    </row>
    <row r="20" spans="1:19" s="4" customFormat="1" x14ac:dyDescent="0.2">
      <c r="A20" s="27"/>
      <c r="B20" s="28"/>
      <c r="C20" s="27"/>
      <c r="D20" s="10" t="s">
        <v>20</v>
      </c>
      <c r="E20" s="11">
        <f t="shared" si="1"/>
        <v>0</v>
      </c>
      <c r="F20" s="11">
        <v>0</v>
      </c>
      <c r="G20" s="11">
        <v>0</v>
      </c>
      <c r="H20" s="12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</row>
    <row r="21" spans="1:19" s="4" customFormat="1" ht="25.5" x14ac:dyDescent="0.2">
      <c r="A21" s="27"/>
      <c r="B21" s="28"/>
      <c r="C21" s="27"/>
      <c r="D21" s="10" t="s">
        <v>8</v>
      </c>
      <c r="E21" s="11">
        <f t="shared" si="1"/>
        <v>15043.73525</v>
      </c>
      <c r="F21" s="11">
        <f>15043.73525</f>
        <v>15043.73525</v>
      </c>
      <c r="G21" s="11"/>
      <c r="H21" s="12">
        <f>0</f>
        <v>0</v>
      </c>
      <c r="I21" s="11">
        <f>0</f>
        <v>0</v>
      </c>
      <c r="J21" s="11">
        <f>0</f>
        <v>0</v>
      </c>
      <c r="K21" s="11">
        <f>0</f>
        <v>0</v>
      </c>
      <c r="L21" s="11">
        <f>0</f>
        <v>0</v>
      </c>
      <c r="M21" s="11">
        <f>0</f>
        <v>0</v>
      </c>
      <c r="N21" s="11">
        <f>0</f>
        <v>0</v>
      </c>
      <c r="O21" s="11">
        <f>0</f>
        <v>0</v>
      </c>
      <c r="P21" s="11">
        <f>0</f>
        <v>0</v>
      </c>
      <c r="Q21" s="11">
        <f>0</f>
        <v>0</v>
      </c>
    </row>
    <row r="22" spans="1:19" s="4" customFormat="1" x14ac:dyDescent="0.2">
      <c r="A22" s="27"/>
      <c r="B22" s="28"/>
      <c r="C22" s="27"/>
      <c r="D22" s="10" t="s">
        <v>9</v>
      </c>
      <c r="E22" s="11">
        <f t="shared" si="1"/>
        <v>3139.3948999999998</v>
      </c>
      <c r="F22" s="11">
        <v>0</v>
      </c>
      <c r="G22" s="11">
        <v>0</v>
      </c>
      <c r="H22" s="12">
        <v>3139.3948999999998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</row>
    <row r="23" spans="1:19" s="4" customFormat="1" ht="25.5" x14ac:dyDescent="0.2">
      <c r="A23" s="27"/>
      <c r="B23" s="28"/>
      <c r="C23" s="27"/>
      <c r="D23" s="10" t="s">
        <v>15</v>
      </c>
      <c r="E23" s="11">
        <f>SUM(F23:Q23)</f>
        <v>792269.54126999993</v>
      </c>
      <c r="F23" s="11">
        <f>36093.03759+23907.61488+936.234-689.76302</f>
        <v>60247.123449999999</v>
      </c>
      <c r="G23" s="11">
        <f>38099+6143.6584-350+6965.37735-330.72727-603.51942-106.83676-110.05705-134.88382</f>
        <v>49572.011429999999</v>
      </c>
      <c r="H23" s="12">
        <f>49556.574+102.69862+20.37243+115.46791+2000+15000+1726.8978+346+4500+4000+3980+335.21817+500+200-98.79659-1732.40395</f>
        <v>80552.028389999992</v>
      </c>
      <c r="I23" s="11">
        <v>59838.377999999997</v>
      </c>
      <c r="J23" s="11">
        <v>58400</v>
      </c>
      <c r="K23" s="11">
        <v>64200</v>
      </c>
      <c r="L23" s="11">
        <v>69910</v>
      </c>
      <c r="M23" s="11">
        <v>69910</v>
      </c>
      <c r="N23" s="11">
        <v>69910</v>
      </c>
      <c r="O23" s="11">
        <v>69910</v>
      </c>
      <c r="P23" s="11">
        <v>69910</v>
      </c>
      <c r="Q23" s="11">
        <v>69910</v>
      </c>
    </row>
    <row r="24" spans="1:19" s="4" customFormat="1" x14ac:dyDescent="0.2">
      <c r="A24" s="27"/>
      <c r="B24" s="28"/>
      <c r="C24" s="27"/>
      <c r="D24" s="10" t="s">
        <v>10</v>
      </c>
      <c r="E24" s="11">
        <f>SUM(F24:Q24)</f>
        <v>303604.66480000003</v>
      </c>
      <c r="F24" s="15">
        <f>46824.66705-16354-17620.66705-2500-550-250-6700-1600-500-50-700</f>
        <v>-3.637978807091713E-12</v>
      </c>
      <c r="G24" s="11"/>
      <c r="H24" s="12"/>
      <c r="I24" s="11">
        <f>115300+120097.46+68207.2048</f>
        <v>303604.66480000003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</row>
    <row r="25" spans="1:19" s="4" customFormat="1" ht="16.5" customHeight="1" x14ac:dyDescent="0.2">
      <c r="A25" s="25" t="s">
        <v>11</v>
      </c>
      <c r="B25" s="25"/>
      <c r="C25" s="25"/>
      <c r="D25" s="7" t="s">
        <v>0</v>
      </c>
      <c r="E25" s="8">
        <f t="shared" si="1"/>
        <v>1742978.9280899996</v>
      </c>
      <c r="F25" s="8">
        <f>SUM(F26:F30)</f>
        <v>108450.57759</v>
      </c>
      <c r="G25" s="8">
        <f t="shared" ref="G25:Q25" si="4">SUM(G26:G30)</f>
        <v>92013.505769999989</v>
      </c>
      <c r="H25" s="8">
        <f t="shared" si="4"/>
        <v>126060.70193</v>
      </c>
      <c r="I25" s="8">
        <f t="shared" si="4"/>
        <v>409893.04280000005</v>
      </c>
      <c r="J25" s="8">
        <f t="shared" si="4"/>
        <v>105400</v>
      </c>
      <c r="K25" s="8">
        <f t="shared" si="4"/>
        <v>111200</v>
      </c>
      <c r="L25" s="8">
        <f t="shared" si="4"/>
        <v>127058.9</v>
      </c>
      <c r="M25" s="8">
        <f t="shared" si="4"/>
        <v>128201.9</v>
      </c>
      <c r="N25" s="8">
        <f t="shared" si="4"/>
        <v>129974.2</v>
      </c>
      <c r="O25" s="8">
        <f t="shared" si="4"/>
        <v>132376.70000000001</v>
      </c>
      <c r="P25" s="8">
        <f t="shared" si="4"/>
        <v>134875.4</v>
      </c>
      <c r="Q25" s="8">
        <f t="shared" si="4"/>
        <v>137474</v>
      </c>
      <c r="S25" s="16"/>
    </row>
    <row r="26" spans="1:19" s="4" customFormat="1" ht="16.5" customHeight="1" x14ac:dyDescent="0.2">
      <c r="A26" s="25"/>
      <c r="B26" s="25"/>
      <c r="C26" s="25"/>
      <c r="D26" s="7" t="s">
        <v>20</v>
      </c>
      <c r="E26" s="8">
        <f t="shared" si="1"/>
        <v>0</v>
      </c>
      <c r="F26" s="8">
        <f>F8+F20</f>
        <v>0</v>
      </c>
      <c r="G26" s="8">
        <f t="shared" ref="G26:Q26" si="5">G8+G20</f>
        <v>0</v>
      </c>
      <c r="H26" s="9">
        <f t="shared" si="5"/>
        <v>0</v>
      </c>
      <c r="I26" s="8">
        <f t="shared" si="5"/>
        <v>0</v>
      </c>
      <c r="J26" s="8">
        <f t="shared" si="5"/>
        <v>0</v>
      </c>
      <c r="K26" s="8">
        <f t="shared" si="5"/>
        <v>0</v>
      </c>
      <c r="L26" s="8">
        <f t="shared" si="5"/>
        <v>0</v>
      </c>
      <c r="M26" s="8">
        <f t="shared" si="5"/>
        <v>0</v>
      </c>
      <c r="N26" s="8">
        <f t="shared" si="5"/>
        <v>0</v>
      </c>
      <c r="O26" s="8">
        <f t="shared" si="5"/>
        <v>0</v>
      </c>
      <c r="P26" s="8">
        <f t="shared" si="5"/>
        <v>0</v>
      </c>
      <c r="Q26" s="8">
        <f t="shared" si="5"/>
        <v>0</v>
      </c>
      <c r="S26" s="16"/>
    </row>
    <row r="27" spans="1:19" s="4" customFormat="1" ht="25.5" x14ac:dyDescent="0.2">
      <c r="A27" s="25"/>
      <c r="B27" s="25"/>
      <c r="C27" s="25"/>
      <c r="D27" s="7" t="s">
        <v>8</v>
      </c>
      <c r="E27" s="8">
        <f t="shared" si="1"/>
        <v>15043.73525</v>
      </c>
      <c r="F27" s="8">
        <f>F9+F21</f>
        <v>15043.73525</v>
      </c>
      <c r="G27" s="8">
        <f>G9+G21</f>
        <v>0</v>
      </c>
      <c r="H27" s="9">
        <f t="shared" ref="H27:Q27" si="6">H9+H21</f>
        <v>0</v>
      </c>
      <c r="I27" s="8">
        <f t="shared" si="6"/>
        <v>0</v>
      </c>
      <c r="J27" s="8">
        <f t="shared" si="6"/>
        <v>0</v>
      </c>
      <c r="K27" s="8">
        <f t="shared" si="6"/>
        <v>0</v>
      </c>
      <c r="L27" s="8">
        <f t="shared" si="6"/>
        <v>0</v>
      </c>
      <c r="M27" s="8">
        <f t="shared" si="6"/>
        <v>0</v>
      </c>
      <c r="N27" s="8">
        <f t="shared" si="6"/>
        <v>0</v>
      </c>
      <c r="O27" s="8">
        <f t="shared" si="6"/>
        <v>0</v>
      </c>
      <c r="P27" s="8">
        <f t="shared" si="6"/>
        <v>0</v>
      </c>
      <c r="Q27" s="8">
        <f t="shared" si="6"/>
        <v>0</v>
      </c>
      <c r="S27" s="16"/>
    </row>
    <row r="28" spans="1:19" s="4" customFormat="1" x14ac:dyDescent="0.2">
      <c r="A28" s="25"/>
      <c r="B28" s="25"/>
      <c r="C28" s="25"/>
      <c r="D28" s="7" t="s">
        <v>9</v>
      </c>
      <c r="E28" s="8">
        <f t="shared" si="1"/>
        <v>3139.3948999999998</v>
      </c>
      <c r="F28" s="8">
        <f t="shared" ref="F28:Q28" si="7">F10+F22</f>
        <v>0</v>
      </c>
      <c r="G28" s="8">
        <f t="shared" si="7"/>
        <v>0</v>
      </c>
      <c r="H28" s="9">
        <f t="shared" si="7"/>
        <v>3139.3948999999998</v>
      </c>
      <c r="I28" s="8">
        <f t="shared" si="7"/>
        <v>0</v>
      </c>
      <c r="J28" s="8">
        <f t="shared" si="7"/>
        <v>0</v>
      </c>
      <c r="K28" s="8">
        <f t="shared" si="7"/>
        <v>0</v>
      </c>
      <c r="L28" s="8">
        <f t="shared" si="7"/>
        <v>0</v>
      </c>
      <c r="M28" s="8">
        <f t="shared" si="7"/>
        <v>0</v>
      </c>
      <c r="N28" s="8">
        <f t="shared" si="7"/>
        <v>0</v>
      </c>
      <c r="O28" s="8">
        <f t="shared" si="7"/>
        <v>0</v>
      </c>
      <c r="P28" s="8">
        <f t="shared" si="7"/>
        <v>0</v>
      </c>
      <c r="Q28" s="8">
        <f t="shared" si="7"/>
        <v>0</v>
      </c>
      <c r="S28" s="16"/>
    </row>
    <row r="29" spans="1:19" s="4" customFormat="1" ht="25.5" x14ac:dyDescent="0.2">
      <c r="A29" s="25"/>
      <c r="B29" s="25"/>
      <c r="C29" s="25"/>
      <c r="D29" s="7" t="s">
        <v>15</v>
      </c>
      <c r="E29" s="8">
        <f t="shared" si="1"/>
        <v>1421191.1331399998</v>
      </c>
      <c r="F29" s="8">
        <f>F11+F23+F17</f>
        <v>93406.842340000003</v>
      </c>
      <c r="G29" s="8">
        <f t="shared" ref="G29:Q29" si="8">G11+G23</f>
        <v>92013.505769999989</v>
      </c>
      <c r="H29" s="9">
        <f t="shared" si="8"/>
        <v>122921.30703</v>
      </c>
      <c r="I29" s="8">
        <f t="shared" si="8"/>
        <v>106288.378</v>
      </c>
      <c r="J29" s="8">
        <f t="shared" si="8"/>
        <v>105400</v>
      </c>
      <c r="K29" s="8">
        <f t="shared" si="8"/>
        <v>111200</v>
      </c>
      <c r="L29" s="8">
        <f t="shared" si="8"/>
        <v>127058.9</v>
      </c>
      <c r="M29" s="8">
        <f>M11+M23</f>
        <v>128201.9</v>
      </c>
      <c r="N29" s="8">
        <f t="shared" si="8"/>
        <v>129974.2</v>
      </c>
      <c r="O29" s="8">
        <f t="shared" si="8"/>
        <v>132376.70000000001</v>
      </c>
      <c r="P29" s="8">
        <f t="shared" si="8"/>
        <v>134875.4</v>
      </c>
      <c r="Q29" s="8">
        <f t="shared" si="8"/>
        <v>137474</v>
      </c>
      <c r="S29" s="16"/>
    </row>
    <row r="30" spans="1:19" s="4" customFormat="1" x14ac:dyDescent="0.2">
      <c r="A30" s="25"/>
      <c r="B30" s="25"/>
      <c r="C30" s="25"/>
      <c r="D30" s="7" t="s">
        <v>10</v>
      </c>
      <c r="E30" s="8">
        <f t="shared" si="1"/>
        <v>303604.66480000003</v>
      </c>
      <c r="F30" s="17">
        <f>F12+F24</f>
        <v>-3.637978807091713E-12</v>
      </c>
      <c r="G30" s="8">
        <f>G12+G24</f>
        <v>0</v>
      </c>
      <c r="H30" s="9">
        <f t="shared" ref="H30:Q30" si="9">H12+H24</f>
        <v>0</v>
      </c>
      <c r="I30" s="8">
        <f t="shared" si="9"/>
        <v>303604.66480000003</v>
      </c>
      <c r="J30" s="8">
        <f t="shared" si="9"/>
        <v>0</v>
      </c>
      <c r="K30" s="8">
        <f t="shared" si="9"/>
        <v>0</v>
      </c>
      <c r="L30" s="8">
        <f t="shared" si="9"/>
        <v>0</v>
      </c>
      <c r="M30" s="8">
        <f t="shared" si="9"/>
        <v>0</v>
      </c>
      <c r="N30" s="8">
        <f t="shared" si="9"/>
        <v>0</v>
      </c>
      <c r="O30" s="8">
        <f t="shared" si="9"/>
        <v>0</v>
      </c>
      <c r="P30" s="8">
        <f t="shared" si="9"/>
        <v>0</v>
      </c>
      <c r="Q30" s="8">
        <f t="shared" si="9"/>
        <v>0</v>
      </c>
      <c r="S30" s="16"/>
    </row>
    <row r="31" spans="1:19" s="4" customFormat="1" x14ac:dyDescent="0.2">
      <c r="A31" s="26" t="s">
        <v>12</v>
      </c>
      <c r="B31" s="26"/>
      <c r="C31" s="18"/>
      <c r="D31" s="18"/>
      <c r="E31" s="11">
        <f t="shared" si="1"/>
        <v>0</v>
      </c>
      <c r="F31" s="11"/>
      <c r="G31" s="11"/>
      <c r="H31" s="19"/>
      <c r="I31" s="18"/>
      <c r="J31" s="18"/>
      <c r="K31" s="18"/>
      <c r="L31" s="18"/>
      <c r="M31" s="18"/>
      <c r="N31" s="18"/>
      <c r="O31" s="18"/>
      <c r="P31" s="18"/>
      <c r="Q31" s="18"/>
      <c r="S31" s="16"/>
    </row>
    <row r="32" spans="1:19" s="4" customFormat="1" ht="16.5" customHeight="1" x14ac:dyDescent="0.2">
      <c r="A32" s="26" t="s">
        <v>13</v>
      </c>
      <c r="B32" s="26"/>
      <c r="C32" s="26"/>
      <c r="D32" s="7" t="s">
        <v>0</v>
      </c>
      <c r="E32" s="8">
        <f t="shared" si="1"/>
        <v>0</v>
      </c>
      <c r="F32" s="8">
        <f t="shared" ref="F32:Q32" si="10">F33+F34+F35+F36+F37</f>
        <v>0</v>
      </c>
      <c r="G32" s="8">
        <f t="shared" si="10"/>
        <v>0</v>
      </c>
      <c r="H32" s="9">
        <f t="shared" si="10"/>
        <v>0</v>
      </c>
      <c r="I32" s="8">
        <f t="shared" si="10"/>
        <v>0</v>
      </c>
      <c r="J32" s="8">
        <f t="shared" si="10"/>
        <v>0</v>
      </c>
      <c r="K32" s="8">
        <f t="shared" si="10"/>
        <v>0</v>
      </c>
      <c r="L32" s="8">
        <f t="shared" si="10"/>
        <v>0</v>
      </c>
      <c r="M32" s="8">
        <f t="shared" si="10"/>
        <v>0</v>
      </c>
      <c r="N32" s="8">
        <f t="shared" si="10"/>
        <v>0</v>
      </c>
      <c r="O32" s="8">
        <f t="shared" si="10"/>
        <v>0</v>
      </c>
      <c r="P32" s="8">
        <f t="shared" si="10"/>
        <v>0</v>
      </c>
      <c r="Q32" s="8">
        <f t="shared" si="10"/>
        <v>0</v>
      </c>
      <c r="S32" s="16"/>
    </row>
    <row r="33" spans="1:19" s="4" customFormat="1" ht="36.75" customHeight="1" x14ac:dyDescent="0.2">
      <c r="A33" s="26"/>
      <c r="B33" s="26"/>
      <c r="C33" s="26"/>
      <c r="D33" s="10" t="s">
        <v>20</v>
      </c>
      <c r="E33" s="11">
        <f t="shared" si="1"/>
        <v>0</v>
      </c>
      <c r="F33" s="8">
        <v>0</v>
      </c>
      <c r="G33" s="8">
        <v>0</v>
      </c>
      <c r="H33" s="12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S33" s="16"/>
    </row>
    <row r="34" spans="1:19" s="4" customFormat="1" ht="25.5" x14ac:dyDescent="0.2">
      <c r="A34" s="26"/>
      <c r="B34" s="26"/>
      <c r="C34" s="26"/>
      <c r="D34" s="10" t="s">
        <v>8</v>
      </c>
      <c r="E34" s="8">
        <f t="shared" si="1"/>
        <v>0</v>
      </c>
      <c r="F34" s="11">
        <v>0</v>
      </c>
      <c r="G34" s="11">
        <v>0</v>
      </c>
      <c r="H34" s="12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S34" s="16"/>
    </row>
    <row r="35" spans="1:19" s="4" customFormat="1" x14ac:dyDescent="0.2">
      <c r="A35" s="26"/>
      <c r="B35" s="26"/>
      <c r="C35" s="26"/>
      <c r="D35" s="10" t="s">
        <v>9</v>
      </c>
      <c r="E35" s="8">
        <f t="shared" si="1"/>
        <v>0</v>
      </c>
      <c r="F35" s="11">
        <v>0</v>
      </c>
      <c r="G35" s="11">
        <v>0</v>
      </c>
      <c r="H35" s="12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S35" s="16"/>
    </row>
    <row r="36" spans="1:19" s="4" customFormat="1" ht="25.5" x14ac:dyDescent="0.2">
      <c r="A36" s="26"/>
      <c r="B36" s="26"/>
      <c r="C36" s="26"/>
      <c r="D36" s="10" t="s">
        <v>15</v>
      </c>
      <c r="E36" s="8">
        <f t="shared" si="1"/>
        <v>0</v>
      </c>
      <c r="F36" s="11">
        <v>0</v>
      </c>
      <c r="G36" s="11">
        <v>0</v>
      </c>
      <c r="H36" s="12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S36" s="16"/>
    </row>
    <row r="37" spans="1:19" s="4" customFormat="1" ht="16.5" customHeight="1" x14ac:dyDescent="0.2">
      <c r="A37" s="26"/>
      <c r="B37" s="26"/>
      <c r="C37" s="26"/>
      <c r="D37" s="10" t="s">
        <v>10</v>
      </c>
      <c r="E37" s="8">
        <f t="shared" si="1"/>
        <v>0</v>
      </c>
      <c r="F37" s="11">
        <v>0</v>
      </c>
      <c r="G37" s="11">
        <v>0</v>
      </c>
      <c r="H37" s="12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S37" s="16"/>
    </row>
    <row r="38" spans="1:19" s="4" customFormat="1" ht="16.5" customHeight="1" x14ac:dyDescent="0.2">
      <c r="A38" s="26" t="s">
        <v>14</v>
      </c>
      <c r="B38" s="26"/>
      <c r="C38" s="26"/>
      <c r="D38" s="7" t="s">
        <v>0</v>
      </c>
      <c r="E38" s="8">
        <f t="shared" si="1"/>
        <v>1742978.9280899996</v>
      </c>
      <c r="F38" s="9">
        <f>SUM(F39:F43)</f>
        <v>108450.57759</v>
      </c>
      <c r="G38" s="8">
        <f t="shared" ref="G38:Q38" si="11">SUM(G39:G43)</f>
        <v>92013.505769999989</v>
      </c>
      <c r="H38" s="8">
        <f t="shared" si="11"/>
        <v>126060.70193</v>
      </c>
      <c r="I38" s="8">
        <f>SUM(I39:I43)</f>
        <v>409893.04280000005</v>
      </c>
      <c r="J38" s="8">
        <f t="shared" si="11"/>
        <v>105400</v>
      </c>
      <c r="K38" s="8">
        <f t="shared" si="11"/>
        <v>111200</v>
      </c>
      <c r="L38" s="8">
        <f t="shared" si="11"/>
        <v>127058.9</v>
      </c>
      <c r="M38" s="8">
        <f t="shared" si="11"/>
        <v>128201.9</v>
      </c>
      <c r="N38" s="8">
        <f t="shared" si="11"/>
        <v>129974.2</v>
      </c>
      <c r="O38" s="8">
        <f t="shared" si="11"/>
        <v>132376.70000000001</v>
      </c>
      <c r="P38" s="8">
        <f t="shared" si="11"/>
        <v>134875.4</v>
      </c>
      <c r="Q38" s="8">
        <f t="shared" si="11"/>
        <v>137474</v>
      </c>
    </row>
    <row r="39" spans="1:19" s="4" customFormat="1" x14ac:dyDescent="0.2">
      <c r="A39" s="26"/>
      <c r="B39" s="26"/>
      <c r="C39" s="26"/>
      <c r="D39" s="10" t="s">
        <v>20</v>
      </c>
      <c r="E39" s="11">
        <f t="shared" si="1"/>
        <v>0</v>
      </c>
      <c r="F39" s="8">
        <v>0</v>
      </c>
      <c r="G39" s="8">
        <v>0</v>
      </c>
      <c r="H39" s="12">
        <v>0</v>
      </c>
      <c r="I39" s="11"/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</row>
    <row r="40" spans="1:19" ht="25.5" x14ac:dyDescent="0.2">
      <c r="A40" s="26"/>
      <c r="B40" s="26"/>
      <c r="C40" s="26"/>
      <c r="D40" s="10" t="s">
        <v>8</v>
      </c>
      <c r="E40" s="11">
        <f>SUM(F40:Q40)</f>
        <v>15043.73525</v>
      </c>
      <c r="F40" s="11">
        <f>F27</f>
        <v>15043.73525</v>
      </c>
      <c r="G40" s="11">
        <f t="shared" ref="G40:Q40" si="12">G27</f>
        <v>0</v>
      </c>
      <c r="H40" s="12">
        <f t="shared" si="12"/>
        <v>0</v>
      </c>
      <c r="I40" s="11">
        <f t="shared" si="12"/>
        <v>0</v>
      </c>
      <c r="J40" s="11">
        <f t="shared" si="12"/>
        <v>0</v>
      </c>
      <c r="K40" s="11">
        <f t="shared" si="12"/>
        <v>0</v>
      </c>
      <c r="L40" s="11">
        <f t="shared" si="12"/>
        <v>0</v>
      </c>
      <c r="M40" s="11">
        <f t="shared" si="12"/>
        <v>0</v>
      </c>
      <c r="N40" s="11">
        <f t="shared" si="12"/>
        <v>0</v>
      </c>
      <c r="O40" s="11">
        <f t="shared" si="12"/>
        <v>0</v>
      </c>
      <c r="P40" s="11">
        <f t="shared" si="12"/>
        <v>0</v>
      </c>
      <c r="Q40" s="11">
        <f t="shared" si="12"/>
        <v>0</v>
      </c>
    </row>
    <row r="41" spans="1:19" x14ac:dyDescent="0.2">
      <c r="A41" s="26"/>
      <c r="B41" s="26"/>
      <c r="C41" s="26"/>
      <c r="D41" s="10" t="s">
        <v>9</v>
      </c>
      <c r="E41" s="11">
        <f t="shared" si="1"/>
        <v>3139.3948999999998</v>
      </c>
      <c r="F41" s="11">
        <f t="shared" ref="F41:Q41" si="13">F28</f>
        <v>0</v>
      </c>
      <c r="G41" s="11">
        <f t="shared" si="13"/>
        <v>0</v>
      </c>
      <c r="H41" s="12">
        <f t="shared" si="13"/>
        <v>3139.3948999999998</v>
      </c>
      <c r="I41" s="11">
        <f t="shared" si="13"/>
        <v>0</v>
      </c>
      <c r="J41" s="11">
        <f t="shared" si="13"/>
        <v>0</v>
      </c>
      <c r="K41" s="11">
        <f t="shared" si="13"/>
        <v>0</v>
      </c>
      <c r="L41" s="11">
        <f t="shared" si="13"/>
        <v>0</v>
      </c>
      <c r="M41" s="11">
        <f t="shared" si="13"/>
        <v>0</v>
      </c>
      <c r="N41" s="11">
        <f t="shared" si="13"/>
        <v>0</v>
      </c>
      <c r="O41" s="11">
        <f t="shared" si="13"/>
        <v>0</v>
      </c>
      <c r="P41" s="11">
        <f t="shared" si="13"/>
        <v>0</v>
      </c>
      <c r="Q41" s="11">
        <f t="shared" si="13"/>
        <v>0</v>
      </c>
    </row>
    <row r="42" spans="1:19" ht="25.5" x14ac:dyDescent="0.2">
      <c r="A42" s="26"/>
      <c r="B42" s="26"/>
      <c r="C42" s="26"/>
      <c r="D42" s="10" t="s">
        <v>15</v>
      </c>
      <c r="E42" s="11">
        <f t="shared" si="1"/>
        <v>1421191.1331399998</v>
      </c>
      <c r="F42" s="11">
        <f>F29</f>
        <v>93406.842340000003</v>
      </c>
      <c r="G42" s="11">
        <f t="shared" ref="G42:Q42" si="14">G29</f>
        <v>92013.505769999989</v>
      </c>
      <c r="H42" s="12">
        <f t="shared" si="14"/>
        <v>122921.30703</v>
      </c>
      <c r="I42" s="11">
        <f t="shared" si="14"/>
        <v>106288.378</v>
      </c>
      <c r="J42" s="11">
        <f t="shared" si="14"/>
        <v>105400</v>
      </c>
      <c r="K42" s="11">
        <f t="shared" si="14"/>
        <v>111200</v>
      </c>
      <c r="L42" s="11">
        <f t="shared" si="14"/>
        <v>127058.9</v>
      </c>
      <c r="M42" s="11">
        <f t="shared" si="14"/>
        <v>128201.9</v>
      </c>
      <c r="N42" s="11">
        <f t="shared" si="14"/>
        <v>129974.2</v>
      </c>
      <c r="O42" s="11">
        <f t="shared" si="14"/>
        <v>132376.70000000001</v>
      </c>
      <c r="P42" s="11">
        <f t="shared" si="14"/>
        <v>134875.4</v>
      </c>
      <c r="Q42" s="11">
        <f t="shared" si="14"/>
        <v>137474</v>
      </c>
    </row>
    <row r="43" spans="1:19" x14ac:dyDescent="0.2">
      <c r="A43" s="26"/>
      <c r="B43" s="26"/>
      <c r="C43" s="26"/>
      <c r="D43" s="10" t="s">
        <v>10</v>
      </c>
      <c r="E43" s="11">
        <f t="shared" si="1"/>
        <v>303604.66480000003</v>
      </c>
      <c r="F43" s="20">
        <f t="shared" ref="F43:Q43" si="15">F30</f>
        <v>-3.637978807091713E-12</v>
      </c>
      <c r="G43" s="11">
        <f t="shared" si="15"/>
        <v>0</v>
      </c>
      <c r="H43" s="12">
        <f t="shared" si="15"/>
        <v>0</v>
      </c>
      <c r="I43" s="11">
        <f t="shared" si="15"/>
        <v>303604.66480000003</v>
      </c>
      <c r="J43" s="11">
        <f t="shared" si="15"/>
        <v>0</v>
      </c>
      <c r="K43" s="11">
        <f t="shared" si="15"/>
        <v>0</v>
      </c>
      <c r="L43" s="11">
        <f t="shared" si="15"/>
        <v>0</v>
      </c>
      <c r="M43" s="11">
        <f t="shared" si="15"/>
        <v>0</v>
      </c>
      <c r="N43" s="11">
        <f t="shared" si="15"/>
        <v>0</v>
      </c>
      <c r="O43" s="11">
        <f t="shared" si="15"/>
        <v>0</v>
      </c>
      <c r="P43" s="11">
        <f t="shared" si="15"/>
        <v>0</v>
      </c>
      <c r="Q43" s="11">
        <f t="shared" si="15"/>
        <v>0</v>
      </c>
    </row>
    <row r="44" spans="1:19" x14ac:dyDescent="0.2">
      <c r="A44" s="26" t="s">
        <v>12</v>
      </c>
      <c r="B44" s="26"/>
      <c r="C44" s="18"/>
      <c r="D44" s="18"/>
      <c r="E44" s="11">
        <f t="shared" si="1"/>
        <v>0</v>
      </c>
      <c r="F44" s="11"/>
      <c r="G44" s="11"/>
      <c r="H44" s="21"/>
      <c r="I44" s="22"/>
      <c r="J44" s="22"/>
      <c r="K44" s="22"/>
      <c r="L44" s="22"/>
      <c r="M44" s="22"/>
      <c r="N44" s="22"/>
      <c r="O44" s="22"/>
      <c r="P44" s="22"/>
      <c r="Q44" s="22"/>
    </row>
    <row r="45" spans="1:19" ht="16.5" customHeight="1" x14ac:dyDescent="0.2">
      <c r="A45" s="26" t="s">
        <v>44</v>
      </c>
      <c r="B45" s="26"/>
      <c r="C45" s="26"/>
      <c r="D45" s="7" t="s">
        <v>0</v>
      </c>
      <c r="E45" s="8">
        <f t="shared" si="1"/>
        <v>627032.81298000005</v>
      </c>
      <c r="F45" s="8">
        <f>SUM(F46:F50)</f>
        <v>31270.940000000002</v>
      </c>
      <c r="G45" s="8">
        <f t="shared" ref="G45:Q45" si="16">SUM(G46:G50)</f>
        <v>42441.494339999997</v>
      </c>
      <c r="H45" s="8">
        <f t="shared" si="16"/>
        <v>42369.278639999997</v>
      </c>
      <c r="I45" s="8">
        <f t="shared" si="16"/>
        <v>46450</v>
      </c>
      <c r="J45" s="8">
        <f t="shared" si="16"/>
        <v>47000</v>
      </c>
      <c r="K45" s="8">
        <f t="shared" si="16"/>
        <v>47000</v>
      </c>
      <c r="L45" s="8">
        <f t="shared" si="16"/>
        <v>57148.9</v>
      </c>
      <c r="M45" s="8">
        <f t="shared" si="16"/>
        <v>58291.9</v>
      </c>
      <c r="N45" s="8">
        <f t="shared" si="16"/>
        <v>60064.2</v>
      </c>
      <c r="O45" s="8">
        <f t="shared" si="16"/>
        <v>62466.7</v>
      </c>
      <c r="P45" s="8">
        <f t="shared" si="16"/>
        <v>64965.4</v>
      </c>
      <c r="Q45" s="8">
        <f t="shared" si="16"/>
        <v>67564</v>
      </c>
    </row>
    <row r="46" spans="1:19" ht="16.5" customHeight="1" x14ac:dyDescent="0.2">
      <c r="A46" s="26"/>
      <c r="B46" s="26"/>
      <c r="C46" s="26"/>
      <c r="D46" s="10" t="s">
        <v>20</v>
      </c>
      <c r="E46" s="11">
        <f t="shared" si="1"/>
        <v>0</v>
      </c>
      <c r="F46" s="8">
        <f>F8</f>
        <v>0</v>
      </c>
      <c r="G46" s="8">
        <f t="shared" ref="G46:Q46" si="17">G8</f>
        <v>0</v>
      </c>
      <c r="H46" s="8">
        <f t="shared" si="17"/>
        <v>0</v>
      </c>
      <c r="I46" s="8">
        <f t="shared" si="17"/>
        <v>0</v>
      </c>
      <c r="J46" s="8">
        <f t="shared" si="17"/>
        <v>0</v>
      </c>
      <c r="K46" s="8">
        <f t="shared" si="17"/>
        <v>0</v>
      </c>
      <c r="L46" s="8">
        <f t="shared" si="17"/>
        <v>0</v>
      </c>
      <c r="M46" s="8">
        <f t="shared" si="17"/>
        <v>0</v>
      </c>
      <c r="N46" s="8">
        <f t="shared" si="17"/>
        <v>0</v>
      </c>
      <c r="O46" s="8">
        <f t="shared" si="17"/>
        <v>0</v>
      </c>
      <c r="P46" s="8">
        <f t="shared" si="17"/>
        <v>0</v>
      </c>
      <c r="Q46" s="8">
        <f t="shared" si="17"/>
        <v>0</v>
      </c>
    </row>
    <row r="47" spans="1:19" ht="25.5" x14ac:dyDescent="0.2">
      <c r="A47" s="26"/>
      <c r="B47" s="26"/>
      <c r="C47" s="26"/>
      <c r="D47" s="10" t="s">
        <v>8</v>
      </c>
      <c r="E47" s="11">
        <f t="shared" si="1"/>
        <v>0</v>
      </c>
      <c r="F47" s="11">
        <f>F9</f>
        <v>0</v>
      </c>
      <c r="G47" s="11">
        <f t="shared" ref="G47:Q47" si="18">G9</f>
        <v>0</v>
      </c>
      <c r="H47" s="11">
        <f t="shared" si="18"/>
        <v>0</v>
      </c>
      <c r="I47" s="11">
        <f t="shared" si="18"/>
        <v>0</v>
      </c>
      <c r="J47" s="11">
        <f t="shared" si="18"/>
        <v>0</v>
      </c>
      <c r="K47" s="11">
        <f t="shared" si="18"/>
        <v>0</v>
      </c>
      <c r="L47" s="11">
        <f t="shared" si="18"/>
        <v>0</v>
      </c>
      <c r="M47" s="11">
        <f t="shared" si="18"/>
        <v>0</v>
      </c>
      <c r="N47" s="11">
        <f t="shared" si="18"/>
        <v>0</v>
      </c>
      <c r="O47" s="11">
        <f t="shared" si="18"/>
        <v>0</v>
      </c>
      <c r="P47" s="11">
        <f t="shared" si="18"/>
        <v>0</v>
      </c>
      <c r="Q47" s="11">
        <f t="shared" si="18"/>
        <v>0</v>
      </c>
    </row>
    <row r="48" spans="1:19" x14ac:dyDescent="0.2">
      <c r="A48" s="26"/>
      <c r="B48" s="26"/>
      <c r="C48" s="26"/>
      <c r="D48" s="10" t="s">
        <v>9</v>
      </c>
      <c r="E48" s="11">
        <f t="shared" si="1"/>
        <v>0</v>
      </c>
      <c r="F48" s="11">
        <f>F10</f>
        <v>0</v>
      </c>
      <c r="G48" s="11">
        <f t="shared" ref="G48:Q48" si="19">G10</f>
        <v>0</v>
      </c>
      <c r="H48" s="11">
        <f t="shared" si="19"/>
        <v>0</v>
      </c>
      <c r="I48" s="11">
        <f t="shared" si="19"/>
        <v>0</v>
      </c>
      <c r="J48" s="11">
        <f t="shared" si="19"/>
        <v>0</v>
      </c>
      <c r="K48" s="11">
        <f t="shared" si="19"/>
        <v>0</v>
      </c>
      <c r="L48" s="11">
        <f t="shared" si="19"/>
        <v>0</v>
      </c>
      <c r="M48" s="11">
        <f t="shared" si="19"/>
        <v>0</v>
      </c>
      <c r="N48" s="11">
        <f t="shared" si="19"/>
        <v>0</v>
      </c>
      <c r="O48" s="11">
        <f t="shared" si="19"/>
        <v>0</v>
      </c>
      <c r="P48" s="11">
        <f t="shared" si="19"/>
        <v>0</v>
      </c>
      <c r="Q48" s="11">
        <f t="shared" si="19"/>
        <v>0</v>
      </c>
    </row>
    <row r="49" spans="1:17" ht="25.5" x14ac:dyDescent="0.2">
      <c r="A49" s="26"/>
      <c r="B49" s="26"/>
      <c r="C49" s="26"/>
      <c r="D49" s="10" t="s">
        <v>15</v>
      </c>
      <c r="E49" s="11">
        <f>SUM(F49:Q49)</f>
        <v>627032.81298000005</v>
      </c>
      <c r="F49" s="11">
        <f>F11</f>
        <v>31270.940000000002</v>
      </c>
      <c r="G49" s="11">
        <f t="shared" ref="G49:Q49" si="20">G11</f>
        <v>42441.494339999997</v>
      </c>
      <c r="H49" s="11">
        <f t="shared" si="20"/>
        <v>42369.278639999997</v>
      </c>
      <c r="I49" s="11">
        <f t="shared" si="20"/>
        <v>46450</v>
      </c>
      <c r="J49" s="11">
        <f t="shared" si="20"/>
        <v>47000</v>
      </c>
      <c r="K49" s="11">
        <f t="shared" si="20"/>
        <v>47000</v>
      </c>
      <c r="L49" s="11">
        <f t="shared" si="20"/>
        <v>57148.9</v>
      </c>
      <c r="M49" s="11">
        <f t="shared" si="20"/>
        <v>58291.9</v>
      </c>
      <c r="N49" s="11">
        <f t="shared" si="20"/>
        <v>60064.2</v>
      </c>
      <c r="O49" s="11">
        <f t="shared" si="20"/>
        <v>62466.7</v>
      </c>
      <c r="P49" s="11">
        <f t="shared" si="20"/>
        <v>64965.4</v>
      </c>
      <c r="Q49" s="11">
        <f t="shared" si="20"/>
        <v>67564</v>
      </c>
    </row>
    <row r="50" spans="1:17" x14ac:dyDescent="0.2">
      <c r="A50" s="26"/>
      <c r="B50" s="26"/>
      <c r="C50" s="26"/>
      <c r="D50" s="10" t="s">
        <v>10</v>
      </c>
      <c r="E50" s="11">
        <f t="shared" si="1"/>
        <v>0</v>
      </c>
      <c r="F50" s="11">
        <f>F12</f>
        <v>0</v>
      </c>
      <c r="G50" s="11">
        <f t="shared" ref="G50:Q50" si="21">G12</f>
        <v>0</v>
      </c>
      <c r="H50" s="11">
        <f t="shared" si="21"/>
        <v>0</v>
      </c>
      <c r="I50" s="11">
        <f t="shared" si="21"/>
        <v>0</v>
      </c>
      <c r="J50" s="11">
        <f t="shared" si="21"/>
        <v>0</v>
      </c>
      <c r="K50" s="11">
        <f t="shared" si="21"/>
        <v>0</v>
      </c>
      <c r="L50" s="11">
        <f t="shared" si="21"/>
        <v>0</v>
      </c>
      <c r="M50" s="11">
        <f t="shared" si="21"/>
        <v>0</v>
      </c>
      <c r="N50" s="11">
        <f t="shared" si="21"/>
        <v>0</v>
      </c>
      <c r="O50" s="11">
        <f t="shared" si="21"/>
        <v>0</v>
      </c>
      <c r="P50" s="11">
        <f t="shared" si="21"/>
        <v>0</v>
      </c>
      <c r="Q50" s="11">
        <f t="shared" si="21"/>
        <v>0</v>
      </c>
    </row>
    <row r="51" spans="1:17" s="23" customFormat="1" ht="16.5" customHeight="1" x14ac:dyDescent="0.2">
      <c r="A51" s="26" t="s">
        <v>21</v>
      </c>
      <c r="B51" s="26"/>
      <c r="C51" s="26"/>
      <c r="D51" s="7" t="s">
        <v>0</v>
      </c>
      <c r="E51" s="8">
        <f>SUM(F51:Q51)</f>
        <v>1115946.1151100001</v>
      </c>
      <c r="F51" s="8">
        <f>SUM(F52:F56)</f>
        <v>77179.637589999998</v>
      </c>
      <c r="G51" s="8">
        <f t="shared" ref="G51:Q51" si="22">SUM(G52:G56)</f>
        <v>49572.011429999999</v>
      </c>
      <c r="H51" s="8">
        <f t="shared" si="22"/>
        <v>83691.423289999992</v>
      </c>
      <c r="I51" s="8">
        <f t="shared" si="22"/>
        <v>363443.04280000005</v>
      </c>
      <c r="J51" s="8">
        <f t="shared" si="22"/>
        <v>58400</v>
      </c>
      <c r="K51" s="8">
        <f t="shared" si="22"/>
        <v>64200</v>
      </c>
      <c r="L51" s="8">
        <f t="shared" si="22"/>
        <v>69910</v>
      </c>
      <c r="M51" s="8">
        <f t="shared" si="22"/>
        <v>69910</v>
      </c>
      <c r="N51" s="8">
        <f t="shared" si="22"/>
        <v>69910</v>
      </c>
      <c r="O51" s="8">
        <f t="shared" si="22"/>
        <v>69910</v>
      </c>
      <c r="P51" s="8">
        <f t="shared" si="22"/>
        <v>69910</v>
      </c>
      <c r="Q51" s="8">
        <f t="shared" si="22"/>
        <v>69910</v>
      </c>
    </row>
    <row r="52" spans="1:17" ht="16.5" customHeight="1" x14ac:dyDescent="0.2">
      <c r="A52" s="26"/>
      <c r="B52" s="26"/>
      <c r="C52" s="26"/>
      <c r="D52" s="10" t="s">
        <v>20</v>
      </c>
      <c r="E52" s="11">
        <f t="shared" si="1"/>
        <v>0</v>
      </c>
      <c r="F52" s="8">
        <f>F20</f>
        <v>0</v>
      </c>
      <c r="G52" s="8">
        <f t="shared" ref="G52:Q52" si="23">G20</f>
        <v>0</v>
      </c>
      <c r="H52" s="8">
        <f t="shared" si="23"/>
        <v>0</v>
      </c>
      <c r="I52" s="8">
        <f t="shared" si="23"/>
        <v>0</v>
      </c>
      <c r="J52" s="8">
        <f t="shared" si="23"/>
        <v>0</v>
      </c>
      <c r="K52" s="8">
        <f t="shared" si="23"/>
        <v>0</v>
      </c>
      <c r="L52" s="8">
        <f t="shared" si="23"/>
        <v>0</v>
      </c>
      <c r="M52" s="8">
        <f t="shared" si="23"/>
        <v>0</v>
      </c>
      <c r="N52" s="8">
        <f t="shared" si="23"/>
        <v>0</v>
      </c>
      <c r="O52" s="8">
        <f t="shared" si="23"/>
        <v>0</v>
      </c>
      <c r="P52" s="8">
        <f t="shared" si="23"/>
        <v>0</v>
      </c>
      <c r="Q52" s="8">
        <f t="shared" si="23"/>
        <v>0</v>
      </c>
    </row>
    <row r="53" spans="1:17" ht="25.5" x14ac:dyDescent="0.2">
      <c r="A53" s="26"/>
      <c r="B53" s="26"/>
      <c r="C53" s="26"/>
      <c r="D53" s="10" t="s">
        <v>8</v>
      </c>
      <c r="E53" s="11">
        <f>SUM(F53:Q53)</f>
        <v>15043.73525</v>
      </c>
      <c r="F53" s="11">
        <f>F21</f>
        <v>15043.73525</v>
      </c>
      <c r="G53" s="11">
        <f t="shared" ref="G53:Q53" si="24">G21</f>
        <v>0</v>
      </c>
      <c r="H53" s="11">
        <f t="shared" si="24"/>
        <v>0</v>
      </c>
      <c r="I53" s="11">
        <f t="shared" si="24"/>
        <v>0</v>
      </c>
      <c r="J53" s="11">
        <f t="shared" si="24"/>
        <v>0</v>
      </c>
      <c r="K53" s="11">
        <f t="shared" si="24"/>
        <v>0</v>
      </c>
      <c r="L53" s="11">
        <f t="shared" si="24"/>
        <v>0</v>
      </c>
      <c r="M53" s="11">
        <f t="shared" si="24"/>
        <v>0</v>
      </c>
      <c r="N53" s="11">
        <f t="shared" si="24"/>
        <v>0</v>
      </c>
      <c r="O53" s="11">
        <f t="shared" si="24"/>
        <v>0</v>
      </c>
      <c r="P53" s="11">
        <f t="shared" si="24"/>
        <v>0</v>
      </c>
      <c r="Q53" s="11">
        <f t="shared" si="24"/>
        <v>0</v>
      </c>
    </row>
    <row r="54" spans="1:17" x14ac:dyDescent="0.2">
      <c r="A54" s="26"/>
      <c r="B54" s="26"/>
      <c r="C54" s="26"/>
      <c r="D54" s="10" t="s">
        <v>9</v>
      </c>
      <c r="E54" s="11">
        <f t="shared" si="1"/>
        <v>3139.3948999999998</v>
      </c>
      <c r="F54" s="11">
        <f>F22</f>
        <v>0</v>
      </c>
      <c r="G54" s="11">
        <f t="shared" ref="G54:Q54" si="25">G22</f>
        <v>0</v>
      </c>
      <c r="H54" s="11">
        <f t="shared" si="25"/>
        <v>3139.3948999999998</v>
      </c>
      <c r="I54" s="11">
        <f t="shared" si="25"/>
        <v>0</v>
      </c>
      <c r="J54" s="11">
        <f t="shared" si="25"/>
        <v>0</v>
      </c>
      <c r="K54" s="11">
        <f t="shared" si="25"/>
        <v>0</v>
      </c>
      <c r="L54" s="11">
        <f t="shared" si="25"/>
        <v>0</v>
      </c>
      <c r="M54" s="11">
        <f t="shared" si="25"/>
        <v>0</v>
      </c>
      <c r="N54" s="11">
        <f t="shared" si="25"/>
        <v>0</v>
      </c>
      <c r="O54" s="11">
        <f t="shared" si="25"/>
        <v>0</v>
      </c>
      <c r="P54" s="11">
        <f t="shared" si="25"/>
        <v>0</v>
      </c>
      <c r="Q54" s="11">
        <f t="shared" si="25"/>
        <v>0</v>
      </c>
    </row>
    <row r="55" spans="1:17" ht="25.5" x14ac:dyDescent="0.2">
      <c r="A55" s="26"/>
      <c r="B55" s="26"/>
      <c r="C55" s="26"/>
      <c r="D55" s="10" t="s">
        <v>15</v>
      </c>
      <c r="E55" s="11">
        <f>SUM(F55:Q55)</f>
        <v>794158.32016</v>
      </c>
      <c r="F55" s="11">
        <f>F17+F23</f>
        <v>62135.902340000001</v>
      </c>
      <c r="G55" s="11">
        <f t="shared" ref="G55:Q55" si="26">G17+G23</f>
        <v>49572.011429999999</v>
      </c>
      <c r="H55" s="11">
        <f t="shared" si="26"/>
        <v>80552.028389999992</v>
      </c>
      <c r="I55" s="11">
        <f t="shared" si="26"/>
        <v>59838.377999999997</v>
      </c>
      <c r="J55" s="11">
        <f t="shared" si="26"/>
        <v>58400</v>
      </c>
      <c r="K55" s="11">
        <f t="shared" si="26"/>
        <v>64200</v>
      </c>
      <c r="L55" s="11">
        <f t="shared" si="26"/>
        <v>69910</v>
      </c>
      <c r="M55" s="11">
        <f t="shared" si="26"/>
        <v>69910</v>
      </c>
      <c r="N55" s="11">
        <f t="shared" si="26"/>
        <v>69910</v>
      </c>
      <c r="O55" s="11">
        <f t="shared" si="26"/>
        <v>69910</v>
      </c>
      <c r="P55" s="11">
        <f t="shared" si="26"/>
        <v>69910</v>
      </c>
      <c r="Q55" s="11">
        <f t="shared" si="26"/>
        <v>69910</v>
      </c>
    </row>
    <row r="56" spans="1:17" ht="15" customHeight="1" x14ac:dyDescent="0.2">
      <c r="A56" s="26"/>
      <c r="B56" s="26"/>
      <c r="C56" s="26"/>
      <c r="D56" s="10" t="s">
        <v>10</v>
      </c>
      <c r="E56" s="11">
        <f t="shared" si="1"/>
        <v>303604.66480000003</v>
      </c>
      <c r="F56" s="20">
        <f>F18+F24</f>
        <v>-3.637978807091713E-12</v>
      </c>
      <c r="G56" s="11">
        <f t="shared" ref="G56:Q56" si="27">G18+G24</f>
        <v>0</v>
      </c>
      <c r="H56" s="11">
        <f t="shared" si="27"/>
        <v>0</v>
      </c>
      <c r="I56" s="11">
        <f t="shared" si="27"/>
        <v>303604.66480000003</v>
      </c>
      <c r="J56" s="11">
        <f t="shared" si="27"/>
        <v>0</v>
      </c>
      <c r="K56" s="11">
        <f t="shared" si="27"/>
        <v>0</v>
      </c>
      <c r="L56" s="11">
        <f t="shared" si="27"/>
        <v>0</v>
      </c>
      <c r="M56" s="11">
        <f t="shared" si="27"/>
        <v>0</v>
      </c>
      <c r="N56" s="11">
        <f t="shared" si="27"/>
        <v>0</v>
      </c>
      <c r="O56" s="11">
        <f t="shared" si="27"/>
        <v>0</v>
      </c>
      <c r="P56" s="11">
        <f t="shared" si="27"/>
        <v>0</v>
      </c>
      <c r="Q56" s="11">
        <f t="shared" si="27"/>
        <v>0</v>
      </c>
    </row>
    <row r="58" spans="1:17" x14ac:dyDescent="0.2">
      <c r="E58" s="24"/>
    </row>
    <row r="59" spans="1:17" x14ac:dyDescent="0.2">
      <c r="E59" s="24"/>
    </row>
    <row r="60" spans="1:17" x14ac:dyDescent="0.2">
      <c r="E60" s="24"/>
    </row>
    <row r="61" spans="1:17" x14ac:dyDescent="0.2">
      <c r="E61" s="24"/>
    </row>
    <row r="62" spans="1:17" x14ac:dyDescent="0.2">
      <c r="E62" s="24"/>
    </row>
    <row r="63" spans="1:17" x14ac:dyDescent="0.2">
      <c r="E63" s="24"/>
    </row>
    <row r="64" spans="1:17" x14ac:dyDescent="0.2">
      <c r="E64" s="24"/>
    </row>
    <row r="65" spans="5:5" x14ac:dyDescent="0.2">
      <c r="E65" s="24"/>
    </row>
    <row r="66" spans="5:5" x14ac:dyDescent="0.2">
      <c r="E66" s="24"/>
    </row>
    <row r="67" spans="5:5" x14ac:dyDescent="0.2">
      <c r="E67" s="24"/>
    </row>
    <row r="68" spans="5:5" x14ac:dyDescent="0.2">
      <c r="E68" s="24"/>
    </row>
  </sheetData>
  <mergeCells count="21">
    <mergeCell ref="A1:Q1"/>
    <mergeCell ref="E4:Q4"/>
    <mergeCell ref="C7:C12"/>
    <mergeCell ref="D4:D5"/>
    <mergeCell ref="A7:A18"/>
    <mergeCell ref="B7:B18"/>
    <mergeCell ref="C13:C18"/>
    <mergeCell ref="A2:Q2"/>
    <mergeCell ref="A19:A24"/>
    <mergeCell ref="B19:B24"/>
    <mergeCell ref="C19:C24"/>
    <mergeCell ref="A4:A5"/>
    <mergeCell ref="B4:B5"/>
    <mergeCell ref="C4:C5"/>
    <mergeCell ref="A25:C30"/>
    <mergeCell ref="A32:C37"/>
    <mergeCell ref="A38:C43"/>
    <mergeCell ref="A45:C50"/>
    <mergeCell ref="A51:C56"/>
    <mergeCell ref="A44:B44"/>
    <mergeCell ref="A31:B31"/>
  </mergeCells>
  <pageMargins left="0" right="0.59055118110236227" top="0.78740157480314965" bottom="0" header="0" footer="0"/>
  <pageSetup paperSize="9" scale="48" orientation="landscape" r:id="rId1"/>
  <rowBreaks count="1" manualBreakCount="1">
    <brk id="56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мероприятия'!Print_Area</vt:lpstr>
      <vt:lpstr>'Программные мероприятия'!Print_Titles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Узбек Антонина Николаевна</cp:lastModifiedBy>
  <cp:lastPrinted>2022-01-20T06:51:27Z</cp:lastPrinted>
  <dcterms:created xsi:type="dcterms:W3CDTF">1996-10-08T23:32:33Z</dcterms:created>
  <dcterms:modified xsi:type="dcterms:W3CDTF">2022-01-20T06:51:34Z</dcterms:modified>
</cp:coreProperties>
</file>