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defaultThemeVersion="124226"/>
  <xr:revisionPtr revIDLastSave="0" documentId="13_ncr:1_{91B22330-B471-442A-B96A-F0B257C8094B}" xr6:coauthVersionLast="45" xr6:coauthVersionMax="45" xr10:uidLastSave="{00000000-0000-0000-0000-000000000000}"/>
  <bookViews>
    <workbookView xWindow="10020" yWindow="0" windowWidth="14400" windowHeight="15600" xr2:uid="{00000000-000D-0000-FFFF-FFFF00000000}"/>
  </bookViews>
  <sheets>
    <sheet name="Таблица 2" sheetId="2" r:id="rId1"/>
  </sheets>
  <definedNames>
    <definedName name="_xlnm._FilterDatabase" localSheetId="0" hidden="1">'Таблица 2'!$A$6:$T$76</definedName>
    <definedName name="_xlnm.Print_Titles" localSheetId="0">'Таблица 2'!$3:$6</definedName>
    <definedName name="_xlnm.Print_Area" localSheetId="0">'Таблица 2'!$A$1:$Q$76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7" i="2" l="1"/>
  <c r="H18" i="2" l="1"/>
  <c r="H12" i="2" l="1"/>
  <c r="I18" i="2" l="1"/>
  <c r="H21" i="2"/>
  <c r="H11" i="2" l="1"/>
  <c r="H75" i="2" l="1"/>
  <c r="H69" i="2"/>
  <c r="I21" i="2" l="1"/>
  <c r="H22" i="2"/>
  <c r="G10" i="2" l="1"/>
  <c r="I30" i="2" l="1"/>
  <c r="J28" i="2" l="1"/>
  <c r="H28" i="2"/>
  <c r="G13" i="2" l="1"/>
  <c r="F37" i="2" l="1"/>
  <c r="F18" i="2"/>
  <c r="F12" i="2"/>
  <c r="G27" i="2" l="1"/>
  <c r="F19" i="2" l="1"/>
  <c r="F13" i="2"/>
  <c r="H8" i="2" l="1"/>
  <c r="F24" i="2" l="1"/>
  <c r="F30" i="2" s="1"/>
  <c r="F31" i="2" l="1"/>
  <c r="G31" i="2" l="1"/>
  <c r="F27" i="2"/>
  <c r="F72" i="2" l="1"/>
  <c r="I67" i="2"/>
  <c r="J67" i="2"/>
  <c r="K67" i="2"/>
  <c r="L67" i="2"/>
  <c r="M67" i="2"/>
  <c r="N67" i="2"/>
  <c r="O67" i="2"/>
  <c r="P67" i="2"/>
  <c r="Q67" i="2"/>
  <c r="F68" i="2"/>
  <c r="G68" i="2"/>
  <c r="H68" i="2"/>
  <c r="I68" i="2"/>
  <c r="J68" i="2"/>
  <c r="K68" i="2"/>
  <c r="L68" i="2"/>
  <c r="M68" i="2"/>
  <c r="N68" i="2"/>
  <c r="O68" i="2"/>
  <c r="P68" i="2"/>
  <c r="Q68" i="2"/>
  <c r="I69" i="2"/>
  <c r="J69" i="2"/>
  <c r="K69" i="2"/>
  <c r="L69" i="2"/>
  <c r="M69" i="2"/>
  <c r="N69" i="2"/>
  <c r="O69" i="2"/>
  <c r="P69" i="2"/>
  <c r="Q69" i="2"/>
  <c r="F70" i="2"/>
  <c r="G70" i="2"/>
  <c r="H70" i="2"/>
  <c r="I70" i="2"/>
  <c r="J70" i="2"/>
  <c r="K70" i="2"/>
  <c r="L70" i="2"/>
  <c r="M70" i="2"/>
  <c r="N70" i="2"/>
  <c r="O70" i="2"/>
  <c r="P70" i="2"/>
  <c r="Q70" i="2"/>
  <c r="G66" i="2"/>
  <c r="H66" i="2"/>
  <c r="I66" i="2"/>
  <c r="J66" i="2"/>
  <c r="K66" i="2"/>
  <c r="L66" i="2"/>
  <c r="M66" i="2"/>
  <c r="N66" i="2"/>
  <c r="O66" i="2"/>
  <c r="P66" i="2"/>
  <c r="Q66" i="2"/>
  <c r="F66" i="2"/>
  <c r="E66" i="2" l="1"/>
  <c r="E68" i="2"/>
  <c r="E70" i="2"/>
  <c r="P65" i="2"/>
  <c r="L65" i="2"/>
  <c r="M65" i="2"/>
  <c r="J65" i="2"/>
  <c r="I65" i="2"/>
  <c r="N65" i="2"/>
  <c r="Q65" i="2"/>
  <c r="O65" i="2"/>
  <c r="K65" i="2"/>
  <c r="F73" i="2"/>
  <c r="G73" i="2"/>
  <c r="H73" i="2"/>
  <c r="I73" i="2"/>
  <c r="J73" i="2"/>
  <c r="K73" i="2"/>
  <c r="L73" i="2"/>
  <c r="M73" i="2"/>
  <c r="N73" i="2"/>
  <c r="O73" i="2"/>
  <c r="P73" i="2"/>
  <c r="Q73" i="2"/>
  <c r="F74" i="2"/>
  <c r="G74" i="2"/>
  <c r="H74" i="2"/>
  <c r="I74" i="2"/>
  <c r="J74" i="2"/>
  <c r="K74" i="2"/>
  <c r="L74" i="2"/>
  <c r="M74" i="2"/>
  <c r="N74" i="2"/>
  <c r="O74" i="2"/>
  <c r="P74" i="2"/>
  <c r="Q74" i="2"/>
  <c r="G75" i="2"/>
  <c r="I75" i="2"/>
  <c r="J75" i="2"/>
  <c r="K75" i="2"/>
  <c r="L75" i="2"/>
  <c r="M75" i="2"/>
  <c r="N75" i="2"/>
  <c r="O75" i="2"/>
  <c r="P75" i="2"/>
  <c r="Q75" i="2"/>
  <c r="F76" i="2"/>
  <c r="G76" i="2"/>
  <c r="H76" i="2"/>
  <c r="I76" i="2"/>
  <c r="J76" i="2"/>
  <c r="K76" i="2"/>
  <c r="L76" i="2"/>
  <c r="M76" i="2"/>
  <c r="N76" i="2"/>
  <c r="O76" i="2"/>
  <c r="P76" i="2"/>
  <c r="Q76" i="2"/>
  <c r="G72" i="2"/>
  <c r="H72" i="2"/>
  <c r="I72" i="2"/>
  <c r="J72" i="2"/>
  <c r="K72" i="2"/>
  <c r="L72" i="2"/>
  <c r="M72" i="2"/>
  <c r="N72" i="2"/>
  <c r="O72" i="2"/>
  <c r="P72" i="2"/>
  <c r="Q72" i="2"/>
  <c r="E72" i="2" l="1"/>
  <c r="E74" i="2"/>
  <c r="E73" i="2"/>
  <c r="E76" i="2"/>
  <c r="O71" i="2"/>
  <c r="K71" i="2"/>
  <c r="J71" i="2"/>
  <c r="M71" i="2"/>
  <c r="I71" i="2"/>
  <c r="P71" i="2"/>
  <c r="L71" i="2"/>
  <c r="H71" i="2"/>
  <c r="G71" i="2"/>
  <c r="N71" i="2"/>
  <c r="Q71" i="2"/>
  <c r="F75" i="2" l="1"/>
  <c r="E75" i="2" s="1"/>
  <c r="F71" i="2" l="1"/>
  <c r="E71" i="2" s="1"/>
  <c r="F10" i="2" l="1"/>
  <c r="F67" i="2" l="1"/>
  <c r="F8" i="2"/>
  <c r="G67" i="2"/>
  <c r="H67" i="2"/>
  <c r="F69" i="2"/>
  <c r="G28" i="2"/>
  <c r="E67" i="2" l="1"/>
  <c r="G69" i="2"/>
  <c r="G65" i="2" s="1"/>
  <c r="G30" i="2"/>
  <c r="H65" i="2"/>
  <c r="F65" i="2"/>
  <c r="G8" i="2"/>
  <c r="G44" i="2"/>
  <c r="G50" i="2" s="1"/>
  <c r="H44" i="2"/>
  <c r="I44" i="2"/>
  <c r="J44" i="2"/>
  <c r="K44" i="2"/>
  <c r="L44" i="2"/>
  <c r="M44" i="2"/>
  <c r="N44" i="2"/>
  <c r="O44" i="2"/>
  <c r="P44" i="2"/>
  <c r="Q44" i="2"/>
  <c r="F44" i="2"/>
  <c r="F50" i="2" s="1"/>
  <c r="G43" i="2"/>
  <c r="H43" i="2"/>
  <c r="I43" i="2"/>
  <c r="J43" i="2"/>
  <c r="K43" i="2"/>
  <c r="L43" i="2"/>
  <c r="M43" i="2"/>
  <c r="N43" i="2"/>
  <c r="O43" i="2"/>
  <c r="P43" i="2"/>
  <c r="Q43" i="2"/>
  <c r="F43" i="2"/>
  <c r="F49" i="2" s="1"/>
  <c r="F62" i="2" s="1"/>
  <c r="G42" i="2"/>
  <c r="H42" i="2"/>
  <c r="I42" i="2"/>
  <c r="J42" i="2"/>
  <c r="K42" i="2"/>
  <c r="L42" i="2"/>
  <c r="M42" i="2"/>
  <c r="N42" i="2"/>
  <c r="O42" i="2"/>
  <c r="P42" i="2"/>
  <c r="Q42" i="2"/>
  <c r="F42" i="2"/>
  <c r="G41" i="2"/>
  <c r="H41" i="2"/>
  <c r="I41" i="2"/>
  <c r="J41" i="2"/>
  <c r="K41" i="2"/>
  <c r="L41" i="2"/>
  <c r="M41" i="2"/>
  <c r="N41" i="2"/>
  <c r="O41" i="2"/>
  <c r="P41" i="2"/>
  <c r="Q41" i="2"/>
  <c r="F41" i="2"/>
  <c r="G40" i="2"/>
  <c r="H40" i="2"/>
  <c r="I40" i="2"/>
  <c r="J40" i="2"/>
  <c r="K40" i="2"/>
  <c r="L40" i="2"/>
  <c r="M40" i="2"/>
  <c r="N40" i="2"/>
  <c r="O40" i="2"/>
  <c r="P40" i="2"/>
  <c r="Q40" i="2"/>
  <c r="F40" i="2"/>
  <c r="F39" i="2" s="1"/>
  <c r="E57" i="2"/>
  <c r="E56" i="2"/>
  <c r="E55" i="2"/>
  <c r="E54" i="2"/>
  <c r="E53" i="2"/>
  <c r="E38" i="2"/>
  <c r="E37" i="2"/>
  <c r="E36" i="2"/>
  <c r="E35" i="2"/>
  <c r="E34" i="2"/>
  <c r="E25" i="2"/>
  <c r="E24" i="2"/>
  <c r="E23" i="2"/>
  <c r="E22" i="2"/>
  <c r="E21" i="2"/>
  <c r="E19" i="2"/>
  <c r="E18" i="2"/>
  <c r="E17" i="2"/>
  <c r="E16" i="2"/>
  <c r="E15" i="2"/>
  <c r="E10" i="2"/>
  <c r="E11" i="2"/>
  <c r="E12" i="2"/>
  <c r="E13" i="2"/>
  <c r="E9" i="2"/>
  <c r="E69" i="2" l="1"/>
  <c r="E65" i="2"/>
  <c r="J52" i="2"/>
  <c r="K52" i="2"/>
  <c r="L52" i="2"/>
  <c r="M52" i="2"/>
  <c r="N52" i="2"/>
  <c r="O52" i="2"/>
  <c r="P52" i="2"/>
  <c r="Q52" i="2"/>
  <c r="J33" i="2"/>
  <c r="K33" i="2"/>
  <c r="L33" i="2"/>
  <c r="M33" i="2"/>
  <c r="N33" i="2"/>
  <c r="O33" i="2"/>
  <c r="P33" i="2"/>
  <c r="Q33" i="2"/>
  <c r="J27" i="2"/>
  <c r="K27" i="2"/>
  <c r="L27" i="2"/>
  <c r="M27" i="2"/>
  <c r="N27" i="2"/>
  <c r="O27" i="2"/>
  <c r="P27" i="2"/>
  <c r="Q27" i="2"/>
  <c r="J47" i="2"/>
  <c r="J60" i="2" s="1"/>
  <c r="K28" i="2"/>
  <c r="K47" i="2" s="1"/>
  <c r="K60" i="2" s="1"/>
  <c r="L28" i="2"/>
  <c r="L47" i="2" s="1"/>
  <c r="L60" i="2" s="1"/>
  <c r="M28" i="2"/>
  <c r="M47" i="2" s="1"/>
  <c r="M60" i="2" s="1"/>
  <c r="N28" i="2"/>
  <c r="N47" i="2" s="1"/>
  <c r="N60" i="2" s="1"/>
  <c r="O28" i="2"/>
  <c r="O47" i="2" s="1"/>
  <c r="O60" i="2" s="1"/>
  <c r="P28" i="2"/>
  <c r="P47" i="2" s="1"/>
  <c r="P60" i="2" s="1"/>
  <c r="Q28" i="2"/>
  <c r="Q47" i="2" s="1"/>
  <c r="Q60" i="2" s="1"/>
  <c r="J29" i="2"/>
  <c r="J48" i="2" s="1"/>
  <c r="J61" i="2" s="1"/>
  <c r="K29" i="2"/>
  <c r="K48" i="2" s="1"/>
  <c r="K61" i="2" s="1"/>
  <c r="L29" i="2"/>
  <c r="L48" i="2" s="1"/>
  <c r="L61" i="2" s="1"/>
  <c r="M29" i="2"/>
  <c r="M48" i="2" s="1"/>
  <c r="M61" i="2" s="1"/>
  <c r="N29" i="2"/>
  <c r="N48" i="2" s="1"/>
  <c r="N61" i="2" s="1"/>
  <c r="O29" i="2"/>
  <c r="O48" i="2" s="1"/>
  <c r="O61" i="2" s="1"/>
  <c r="P29" i="2"/>
  <c r="P48" i="2" s="1"/>
  <c r="P61" i="2" s="1"/>
  <c r="Q29" i="2"/>
  <c r="Q48" i="2" s="1"/>
  <c r="Q61" i="2" s="1"/>
  <c r="J30" i="2"/>
  <c r="J49" i="2" s="1"/>
  <c r="K30" i="2"/>
  <c r="K49" i="2" s="1"/>
  <c r="K62" i="2" s="1"/>
  <c r="L30" i="2"/>
  <c r="L49" i="2" s="1"/>
  <c r="L62" i="2" s="1"/>
  <c r="M30" i="2"/>
  <c r="M49" i="2" s="1"/>
  <c r="M62" i="2" s="1"/>
  <c r="N30" i="2"/>
  <c r="N49" i="2" s="1"/>
  <c r="N62" i="2" s="1"/>
  <c r="O30" i="2"/>
  <c r="O49" i="2" s="1"/>
  <c r="O62" i="2" s="1"/>
  <c r="P30" i="2"/>
  <c r="P49" i="2" s="1"/>
  <c r="P62" i="2" s="1"/>
  <c r="Q30" i="2"/>
  <c r="Q49" i="2" s="1"/>
  <c r="Q62" i="2" s="1"/>
  <c r="J31" i="2"/>
  <c r="J50" i="2" s="1"/>
  <c r="J63" i="2" s="1"/>
  <c r="K31" i="2"/>
  <c r="K50" i="2" s="1"/>
  <c r="K63" i="2" s="1"/>
  <c r="L31" i="2"/>
  <c r="L50" i="2" s="1"/>
  <c r="L63" i="2" s="1"/>
  <c r="M31" i="2"/>
  <c r="M50" i="2" s="1"/>
  <c r="M63" i="2" s="1"/>
  <c r="N31" i="2"/>
  <c r="N50" i="2" s="1"/>
  <c r="N63" i="2" s="1"/>
  <c r="O31" i="2"/>
  <c r="O50" i="2" s="1"/>
  <c r="O63" i="2" s="1"/>
  <c r="P31" i="2"/>
  <c r="P50" i="2" s="1"/>
  <c r="P63" i="2" s="1"/>
  <c r="Q31" i="2"/>
  <c r="Q50" i="2" s="1"/>
  <c r="Q63" i="2" s="1"/>
  <c r="J20" i="2"/>
  <c r="K20" i="2"/>
  <c r="L20" i="2"/>
  <c r="M20" i="2"/>
  <c r="N20" i="2"/>
  <c r="O20" i="2"/>
  <c r="P20" i="2"/>
  <c r="Q20" i="2"/>
  <c r="J14" i="2"/>
  <c r="K14" i="2"/>
  <c r="L14" i="2"/>
  <c r="M14" i="2"/>
  <c r="N14" i="2"/>
  <c r="O14" i="2"/>
  <c r="P14" i="2"/>
  <c r="Q14" i="2"/>
  <c r="J8" i="2"/>
  <c r="K8" i="2"/>
  <c r="L8" i="2"/>
  <c r="M8" i="2"/>
  <c r="N8" i="2"/>
  <c r="O8" i="2"/>
  <c r="P8" i="2"/>
  <c r="Q8" i="2"/>
  <c r="J62" i="2" l="1"/>
  <c r="O46" i="2"/>
  <c r="O59" i="2" s="1"/>
  <c r="O58" i="2" s="1"/>
  <c r="O26" i="2"/>
  <c r="P46" i="2"/>
  <c r="P59" i="2" s="1"/>
  <c r="P58" i="2" s="1"/>
  <c r="P26" i="2"/>
  <c r="L46" i="2"/>
  <c r="L59" i="2" s="1"/>
  <c r="L58" i="2" s="1"/>
  <c r="L26" i="2"/>
  <c r="K46" i="2"/>
  <c r="K59" i="2" s="1"/>
  <c r="K58" i="2" s="1"/>
  <c r="K26" i="2"/>
  <c r="N46" i="2"/>
  <c r="N59" i="2" s="1"/>
  <c r="N26" i="2"/>
  <c r="J46" i="2"/>
  <c r="J59" i="2" s="1"/>
  <c r="J26" i="2"/>
  <c r="Q46" i="2"/>
  <c r="Q59" i="2" s="1"/>
  <c r="Q58" i="2" s="1"/>
  <c r="Q26" i="2"/>
  <c r="M46" i="2"/>
  <c r="M59" i="2" s="1"/>
  <c r="M58" i="2" s="1"/>
  <c r="M26" i="2"/>
  <c r="N58" i="2"/>
  <c r="J39" i="2"/>
  <c r="M39" i="2"/>
  <c r="O39" i="2"/>
  <c r="K39" i="2"/>
  <c r="N39" i="2"/>
  <c r="Q39" i="2"/>
  <c r="L39" i="2"/>
  <c r="P39" i="2"/>
  <c r="J58" i="2" l="1"/>
  <c r="N45" i="2"/>
  <c r="L45" i="2"/>
  <c r="O45" i="2"/>
  <c r="Q45" i="2"/>
  <c r="M45" i="2"/>
  <c r="J45" i="2"/>
  <c r="P45" i="2"/>
  <c r="K45" i="2"/>
  <c r="I8" i="2"/>
  <c r="G20" i="2"/>
  <c r="E8" i="2" l="1"/>
  <c r="G52" i="2"/>
  <c r="H52" i="2"/>
  <c r="I52" i="2"/>
  <c r="F52" i="2"/>
  <c r="E40" i="2"/>
  <c r="E41" i="2"/>
  <c r="G33" i="2"/>
  <c r="H33" i="2"/>
  <c r="I33" i="2"/>
  <c r="F33" i="2"/>
  <c r="H27" i="2"/>
  <c r="I27" i="2"/>
  <c r="F46" i="2"/>
  <c r="H14" i="2"/>
  <c r="I14" i="2"/>
  <c r="F14" i="2"/>
  <c r="H20" i="2"/>
  <c r="I20" i="2"/>
  <c r="F20" i="2"/>
  <c r="G46" i="2" l="1"/>
  <c r="G59" i="2" s="1"/>
  <c r="E33" i="2"/>
  <c r="E27" i="2"/>
  <c r="E52" i="2"/>
  <c r="E20" i="2"/>
  <c r="H46" i="2"/>
  <c r="H59" i="2" s="1"/>
  <c r="G14" i="2"/>
  <c r="E14" i="2" s="1"/>
  <c r="I46" i="2"/>
  <c r="I59" i="2" s="1"/>
  <c r="E46" i="2" l="1"/>
  <c r="F59" i="2"/>
  <c r="E59" i="2" l="1"/>
  <c r="E42" i="2"/>
  <c r="E43" i="2"/>
  <c r="E44" i="2"/>
  <c r="H39" i="2" l="1"/>
  <c r="I39" i="2"/>
  <c r="G49" i="2"/>
  <c r="G62" i="2" s="1"/>
  <c r="G39" i="2"/>
  <c r="E39" i="2" l="1"/>
  <c r="F29" i="2" l="1"/>
  <c r="F48" i="2" s="1"/>
  <c r="F61" i="2" s="1"/>
  <c r="G29" i="2"/>
  <c r="H29" i="2"/>
  <c r="H48" i="2" s="1"/>
  <c r="H61" i="2" s="1"/>
  <c r="I29" i="2"/>
  <c r="I48" i="2" s="1"/>
  <c r="I61" i="2" s="1"/>
  <c r="F63" i="2"/>
  <c r="H31" i="2"/>
  <c r="I31" i="2"/>
  <c r="I50" i="2" s="1"/>
  <c r="I63" i="2" s="1"/>
  <c r="G47" i="2"/>
  <c r="G60" i="2" s="1"/>
  <c r="I28" i="2"/>
  <c r="F28" i="2"/>
  <c r="I26" i="2" l="1"/>
  <c r="H50" i="2"/>
  <c r="H63" i="2" s="1"/>
  <c r="E31" i="2"/>
  <c r="G48" i="2"/>
  <c r="G61" i="2" s="1"/>
  <c r="E61" i="2" s="1"/>
  <c r="G26" i="2"/>
  <c r="F47" i="2"/>
  <c r="F45" i="2" s="1"/>
  <c r="F26" i="2"/>
  <c r="E28" i="2"/>
  <c r="E29" i="2"/>
  <c r="G63" i="2"/>
  <c r="E63" i="2" s="1"/>
  <c r="I49" i="2"/>
  <c r="I62" i="2" s="1"/>
  <c r="H47" i="2"/>
  <c r="H60" i="2" s="1"/>
  <c r="I47" i="2"/>
  <c r="I60" i="2" s="1"/>
  <c r="H30" i="2"/>
  <c r="E30" i="2" s="1"/>
  <c r="H26" i="2" l="1"/>
  <c r="E26" i="2" s="1"/>
  <c r="E48" i="2"/>
  <c r="F60" i="2"/>
  <c r="E60" i="2" s="1"/>
  <c r="I58" i="2"/>
  <c r="G58" i="2"/>
  <c r="E50" i="2"/>
  <c r="E47" i="2"/>
  <c r="I45" i="2"/>
  <c r="G45" i="2"/>
  <c r="H49" i="2"/>
  <c r="F58" i="2" l="1"/>
  <c r="E49" i="2"/>
  <c r="H62" i="2"/>
  <c r="E62" i="2" s="1"/>
  <c r="H45" i="2"/>
  <c r="E45" i="2" s="1"/>
  <c r="H58" i="2" l="1"/>
  <c r="E58" i="2" s="1"/>
</calcChain>
</file>

<file path=xl/sharedStrings.xml><?xml version="1.0" encoding="utf-8"?>
<sst xmlns="http://schemas.openxmlformats.org/spreadsheetml/2006/main" count="97" uniqueCount="33">
  <si>
    <t>№ п/п</t>
  </si>
  <si>
    <t xml:space="preserve">Перечень программных мероприятий 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</si>
  <si>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</si>
  <si>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</si>
  <si>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</si>
  <si>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</si>
  <si>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</si>
  <si>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</si>
  <si>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прочие расходы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</si>
  <si>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</si>
  <si>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</si>
  <si>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</si>
  <si>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</si>
  <si>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Итого по подпрограмме I</t>
  </si>
  <si>
    <t>Итого по подпрограмме II</t>
  </si>
  <si>
    <t>инвестиции в объекты муниципальной собственности</t>
  </si>
  <si>
    <t>2</t>
  </si>
  <si>
    <t>1</t>
  </si>
  <si>
    <t>бюджет района</t>
  </si>
  <si>
    <t>бюджет городского поселения</t>
  </si>
  <si>
    <t>МУ "Администрация городского поселения Пойковский / МКУ "Служба ЖКХ и благоустройства"</t>
  </si>
  <si>
    <t>Подпрограмма I " Качественное и эффективное исполнение полномочий Администрации городского поселения Пойковский"</t>
  </si>
  <si>
    <t>Подпрограмма II "Развитие муниципальной службы в городском поселении Пойковский"</t>
  </si>
  <si>
    <t>Осуществление полномочий в сфере государственной регистрации актов гражданского состояния (показатель №2)</t>
  </si>
  <si>
    <t>Повышение квалификации, формирование резервов управленческих кадров муниципального образования  (показатель 3, 4, 5)</t>
  </si>
  <si>
    <t>федеральный бюджет</t>
  </si>
  <si>
    <t>МУ "Администрация городского поселения Пойковский</t>
  </si>
  <si>
    <t xml:space="preserve">МУ "Администрация городского поселения Пойковский </t>
  </si>
  <si>
    <t>Обеспечение деятельности для эффективного и качественного исполнения полномочий Администрации городского поселения Пойковский 
(показатель №1, 6, 7)</t>
  </si>
  <si>
    <t>Ответственный исполнитель МУ "Администрация городского поселения Пойковский</t>
  </si>
  <si>
    <t xml:space="preserve"> </t>
  </si>
  <si>
    <t>Таблица № 2</t>
  </si>
  <si>
    <t>Соисполнитель/  МКУ "Служба ЖКХ и благоустройства городского поселения Пойкоковский"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</si>
</sst>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  <numFmt numFmtId="170" formatCode="0.00000"/>
  </numFmts>
  <fonts count="5" x14ac:knownFonts="1">
    <font>
      <sz val="11"/>
      <color theme="1"/>
      <name val="Calibri"/>
      <family val="2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167" fontId="1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165" fontId="2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9" fontId="1" fillId="0" borderId="0" xfId="0" applyNumberFormat="1" applyFont="1" applyAlignment="1">
      <alignment vertical="top"/>
    </xf>
    <xf numFmtId="167" fontId="3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168" fontId="3" fillId="0" borderId="0" xfId="0" applyNumberFormat="1" applyFont="1" applyAlignment="1">
      <alignment vertical="top"/>
    </xf>
    <xf numFmtId="167" fontId="3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165" fontId="4" fillId="3" borderId="1" xfId="0" applyNumberFormat="1" applyFont="1" applyFill="1" applyBorder="1" applyAlignment="1">
      <alignment vertical="top" wrapText="1"/>
    </xf>
    <xf numFmtId="166" fontId="4" fillId="3" borderId="1" xfId="0" applyNumberFormat="1" applyFont="1" applyFill="1" applyBorder="1" applyAlignment="1">
      <alignment vertical="top"/>
    </xf>
    <xf numFmtId="165" fontId="3" fillId="0" borderId="1" xfId="0" applyNumberFormat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vertical="top"/>
    </xf>
    <xf numFmtId="166" fontId="3" fillId="2" borderId="1" xfId="0" applyNumberFormat="1" applyFont="1" applyFill="1" applyBorder="1" applyAlignment="1">
      <alignment vertical="top"/>
    </xf>
    <xf numFmtId="166" fontId="4" fillId="0" borderId="1" xfId="0" applyNumberFormat="1" applyFont="1" applyFill="1" applyBorder="1" applyAlignment="1">
      <alignment vertical="top"/>
    </xf>
    <xf numFmtId="167" fontId="3" fillId="0" borderId="1" xfId="0" applyNumberFormat="1" applyFont="1" applyBorder="1" applyAlignment="1">
      <alignment vertical="top" wrapText="1"/>
    </xf>
    <xf numFmtId="170" fontId="3" fillId="0" borderId="1" xfId="0" applyNumberFormat="1" applyFont="1" applyBorder="1" applyAlignment="1">
      <alignment vertical="top"/>
    </xf>
    <xf numFmtId="165" fontId="4" fillId="0" borderId="1" xfId="0" applyNumberFormat="1" applyFont="1" applyFill="1" applyBorder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166" fontId="4" fillId="3" borderId="1" xfId="0" applyNumberFormat="1" applyFont="1" applyFill="1" applyBorder="1" applyAlignment="1">
      <alignment vertical="top" wrapText="1"/>
    </xf>
    <xf numFmtId="166" fontId="3" fillId="2" borderId="1" xfId="0" applyNumberFormat="1" applyFont="1" applyFill="1" applyBorder="1" applyAlignment="1">
      <alignment vertical="top" wrapText="1"/>
    </xf>
    <xf numFmtId="166" fontId="4" fillId="2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vertical="top" wrapText="1"/>
    </xf>
    <xf numFmtId="167" fontId="3" fillId="0" borderId="0" xfId="0" applyNumberFormat="1" applyFont="1" applyBorder="1" applyAlignment="1">
      <alignment vertical="top"/>
    </xf>
    <xf numFmtId="165" fontId="3" fillId="0" borderId="7" xfId="0" applyNumberFormat="1" applyFont="1" applyBorder="1" applyAlignment="1">
      <alignment horizontal="left" vertical="center" wrapText="1"/>
    </xf>
    <xf numFmtId="165" fontId="3" fillId="0" borderId="14" xfId="0" applyNumberFormat="1" applyFont="1" applyBorder="1" applyAlignment="1">
      <alignment horizontal="left" vertical="center" wrapText="1"/>
    </xf>
    <xf numFmtId="165" fontId="3" fillId="0" borderId="8" xfId="0" applyNumberFormat="1" applyFont="1" applyBorder="1" applyAlignment="1">
      <alignment horizontal="left" vertical="center" wrapText="1"/>
    </xf>
    <xf numFmtId="165" fontId="3" fillId="0" borderId="10" xfId="0" applyNumberFormat="1" applyFont="1" applyBorder="1" applyAlignment="1">
      <alignment horizontal="left" vertical="center" wrapText="1"/>
    </xf>
    <xf numFmtId="165" fontId="3" fillId="0" borderId="0" xfId="0" applyNumberFormat="1" applyFont="1" applyBorder="1" applyAlignment="1">
      <alignment horizontal="left" vertical="center" wrapText="1"/>
    </xf>
    <xf numFmtId="165" fontId="3" fillId="0" borderId="11" xfId="0" applyNumberFormat="1" applyFont="1" applyBorder="1" applyAlignment="1">
      <alignment horizontal="left" vertical="center" wrapText="1"/>
    </xf>
    <xf numFmtId="165" fontId="3" fillId="0" borderId="12" xfId="0" applyNumberFormat="1" applyFont="1" applyBorder="1" applyAlignment="1">
      <alignment horizontal="left" vertical="center" wrapText="1"/>
    </xf>
    <xf numFmtId="165" fontId="3" fillId="0" borderId="15" xfId="0" applyNumberFormat="1" applyFont="1" applyBorder="1" applyAlignment="1">
      <alignment horizontal="left" vertical="center" wrapText="1"/>
    </xf>
    <xf numFmtId="165" fontId="3" fillId="0" borderId="13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 vertical="top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/>
    </xf>
    <xf numFmtId="165" fontId="3" fillId="0" borderId="5" xfId="0" applyNumberFormat="1" applyFont="1" applyFill="1" applyBorder="1" applyAlignment="1">
      <alignment horizontal="left" vertical="center" wrapText="1"/>
    </xf>
    <xf numFmtId="165" fontId="3" fillId="0" borderId="9" xfId="0" applyNumberFormat="1" applyFont="1" applyFill="1" applyBorder="1" applyAlignment="1">
      <alignment horizontal="left" vertical="center" wrapText="1"/>
    </xf>
    <xf numFmtId="165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165" fontId="3" fillId="0" borderId="7" xfId="0" applyNumberFormat="1" applyFont="1" applyFill="1" applyBorder="1" applyAlignment="1">
      <alignment horizontal="left" vertical="center" wrapText="1"/>
    </xf>
    <xf numFmtId="165" fontId="3" fillId="0" borderId="14" xfId="0" applyNumberFormat="1" applyFont="1" applyFill="1" applyBorder="1" applyAlignment="1">
      <alignment horizontal="left" vertical="center" wrapText="1"/>
    </xf>
    <xf numFmtId="165" fontId="3" fillId="0" borderId="8" xfId="0" applyNumberFormat="1" applyFont="1" applyFill="1" applyBorder="1" applyAlignment="1">
      <alignment horizontal="left" vertical="center" wrapText="1"/>
    </xf>
    <xf numFmtId="165" fontId="3" fillId="0" borderId="10" xfId="0" applyNumberFormat="1" applyFont="1" applyFill="1" applyBorder="1" applyAlignment="1">
      <alignment horizontal="left" vertical="center" wrapText="1"/>
    </xf>
    <xf numFmtId="165" fontId="3" fillId="0" borderId="0" xfId="0" applyNumberFormat="1" applyFont="1" applyFill="1" applyBorder="1" applyAlignment="1">
      <alignment horizontal="left" vertical="center" wrapText="1"/>
    </xf>
    <xf numFmtId="165" fontId="3" fillId="0" borderId="11" xfId="0" applyNumberFormat="1" applyFont="1" applyFill="1" applyBorder="1" applyAlignment="1">
      <alignment horizontal="left" vertical="center" wrapText="1"/>
    </xf>
    <xf numFmtId="165" fontId="3" fillId="0" borderId="12" xfId="0" applyNumberFormat="1" applyFont="1" applyFill="1" applyBorder="1" applyAlignment="1">
      <alignment horizontal="left" vertical="center" wrapText="1"/>
    </xf>
    <xf numFmtId="165" fontId="3" fillId="0" borderId="15" xfId="0" applyNumberFormat="1" applyFont="1" applyFill="1" applyBorder="1" applyAlignment="1">
      <alignment horizontal="left" vertical="center" wrapText="1"/>
    </xf>
    <xf numFmtId="165" fontId="3" fillId="0" borderId="13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/>
    </xf>
    <xf numFmtId="165" fontId="3" fillId="0" borderId="3" xfId="0" applyNumberFormat="1" applyFont="1" applyFill="1" applyBorder="1" applyAlignment="1">
      <alignment horizontal="left" vertical="top"/>
    </xf>
    <xf numFmtId="165" fontId="3" fillId="0" borderId="4" xfId="0" applyNumberFormat="1" applyFont="1" applyFill="1" applyBorder="1" applyAlignment="1">
      <alignment horizontal="left" vertical="top"/>
    </xf>
    <xf numFmtId="165" fontId="3" fillId="0" borderId="1" xfId="0" applyNumberFormat="1" applyFont="1" applyFill="1" applyBorder="1" applyAlignment="1">
      <alignment horizontal="left" vertical="top" wrapText="1"/>
    </xf>
    <xf numFmtId="165" fontId="4" fillId="0" borderId="7" xfId="0" applyNumberFormat="1" applyFont="1" applyFill="1" applyBorder="1" applyAlignment="1">
      <alignment horizontal="left" vertical="center" wrapText="1"/>
    </xf>
    <xf numFmtId="165" fontId="4" fillId="0" borderId="14" xfId="0" applyNumberFormat="1" applyFont="1" applyFill="1" applyBorder="1" applyAlignment="1">
      <alignment horizontal="left" vertical="center" wrapText="1"/>
    </xf>
    <xf numFmtId="165" fontId="4" fillId="0" borderId="8" xfId="0" applyNumberFormat="1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left" vertical="center" wrapText="1"/>
    </xf>
    <xf numFmtId="165" fontId="4" fillId="0" borderId="0" xfId="0" applyNumberFormat="1" applyFont="1" applyFill="1" applyBorder="1" applyAlignment="1">
      <alignment horizontal="left" vertical="center" wrapText="1"/>
    </xf>
    <xf numFmtId="165" fontId="4" fillId="0" borderId="11" xfId="0" applyNumberFormat="1" applyFont="1" applyFill="1" applyBorder="1" applyAlignment="1">
      <alignment horizontal="left" vertical="center" wrapText="1"/>
    </xf>
    <xf numFmtId="165" fontId="4" fillId="0" borderId="12" xfId="0" applyNumberFormat="1" applyFont="1" applyFill="1" applyBorder="1" applyAlignment="1">
      <alignment horizontal="left" vertical="center" wrapText="1"/>
    </xf>
    <xf numFmtId="165" fontId="4" fillId="0" borderId="15" xfId="0" applyNumberFormat="1" applyFont="1" applyFill="1" applyBorder="1" applyAlignment="1">
      <alignment horizontal="left" vertical="center" wrapText="1"/>
    </xf>
    <xf numFmtId="165" fontId="4" fillId="0" borderId="13" xfId="0" applyNumberFormat="1" applyFont="1" applyFill="1" applyBorder="1" applyAlignment="1">
      <alignment horizontal="left" vertical="center" wrapText="1"/>
    </xf>
    <xf numFmtId="165" fontId="4" fillId="0" borderId="7" xfId="0" applyNumberFormat="1" applyFont="1" applyFill="1" applyBorder="1" applyAlignment="1">
      <alignment horizontal="left" vertical="center"/>
    </xf>
    <xf numFmtId="165" fontId="4" fillId="0" borderId="8" xfId="0" applyNumberFormat="1" applyFont="1" applyFill="1" applyBorder="1" applyAlignment="1">
      <alignment horizontal="left" vertical="center"/>
    </xf>
    <xf numFmtId="165" fontId="4" fillId="0" borderId="10" xfId="0" applyNumberFormat="1" applyFont="1" applyFill="1" applyBorder="1" applyAlignment="1">
      <alignment horizontal="left" vertical="center"/>
    </xf>
    <xf numFmtId="165" fontId="4" fillId="0" borderId="11" xfId="0" applyNumberFormat="1" applyFont="1" applyFill="1" applyBorder="1" applyAlignment="1">
      <alignment horizontal="left" vertical="center"/>
    </xf>
    <xf numFmtId="165" fontId="4" fillId="0" borderId="12" xfId="0" applyNumberFormat="1" applyFont="1" applyFill="1" applyBorder="1" applyAlignment="1">
      <alignment horizontal="left" vertical="center"/>
    </xf>
    <xf numFmtId="165" fontId="4" fillId="0" borderId="13" xfId="0" applyNumberFormat="1" applyFont="1" applyFill="1" applyBorder="1" applyAlignment="1">
      <alignment horizontal="left" vertic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165" fontId="4" fillId="4" borderId="2" xfId="0" applyNumberFormat="1" applyFont="1" applyFill="1" applyBorder="1" applyAlignment="1">
      <alignment horizontal="center" vertical="center"/>
    </xf>
    <xf numFmtId="165" fontId="4" fillId="4" borderId="3" xfId="0" applyNumberFormat="1" applyFont="1" applyFill="1" applyBorder="1" applyAlignment="1">
      <alignment horizontal="center" vertical="center"/>
    </xf>
    <xf numFmtId="165" fontId="4" fillId="4" borderId="4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left" vertical="center" wrapText="1"/>
    </xf>
    <xf numFmtId="165" fontId="3" fillId="0" borderId="6" xfId="0" applyNumberFormat="1" applyFont="1" applyFill="1" applyBorder="1" applyAlignment="1">
      <alignment horizontal="left" vertical="center" wrapText="1"/>
    </xf>
    <xf numFmtId="49" fontId="3" fillId="0" borderId="6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left" vertical="center"/>
    </xf>
    <xf numFmtId="49" fontId="4" fillId="0" borderId="14" xfId="0" applyNumberFormat="1" applyFont="1" applyFill="1" applyBorder="1" applyAlignment="1">
      <alignment horizontal="left" vertical="center"/>
    </xf>
    <xf numFmtId="49" fontId="4" fillId="0" borderId="8" xfId="0" applyNumberFormat="1" applyFont="1" applyFill="1" applyBorder="1" applyAlignment="1">
      <alignment horizontal="left" vertical="center"/>
    </xf>
    <xf numFmtId="49" fontId="4" fillId="0" borderId="10" xfId="0" applyNumberFormat="1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left" vertical="center"/>
    </xf>
    <xf numFmtId="49" fontId="4" fillId="0" borderId="11" xfId="0" applyNumberFormat="1" applyFont="1" applyFill="1" applyBorder="1" applyAlignment="1">
      <alignment horizontal="left" vertical="center"/>
    </xf>
    <xf numFmtId="49" fontId="4" fillId="0" borderId="12" xfId="0" applyNumberFormat="1" applyFont="1" applyFill="1" applyBorder="1" applyAlignment="1">
      <alignment horizontal="left" vertical="center"/>
    </xf>
    <xf numFmtId="49" fontId="4" fillId="0" borderId="15" xfId="0" applyNumberFormat="1" applyFont="1" applyFill="1" applyBorder="1" applyAlignment="1">
      <alignment horizontal="left" vertical="center"/>
    </xf>
    <xf numFmtId="49" fontId="4" fillId="0" borderId="13" xfId="0" applyNumberFormat="1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tabSelected="1" view="pageBreakPreview" topLeftCell="D1" zoomScale="70" zoomScaleNormal="70" zoomScaleSheetLayoutView="70" workbookViewId="0">
      <pane ySplit="6" topLeftCell="A28" activePane="bottomLeft" state="frozen"/>
      <selection pane="bottomLeft" activeCell="E30" sqref="E30"/>
    </sheetView>
  </sheetViews>
  <sheetFormatPr defaultColWidth="9.140625" defaultRowHeight="16.5" x14ac:dyDescent="0.25"/>
  <cols>
    <col min="1" max="1" width="6.570312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4.42578125" style="3" customWidth="1"/>
    <col min="7" max="7" width="25.5703125" style="3" customWidth="1"/>
    <col min="8" max="8" width="26" style="3" customWidth="1"/>
    <col min="9" max="9" width="26.42578125" style="3" customWidth="1"/>
    <col min="10" max="10" width="25.42578125" style="4" customWidth="1"/>
    <col min="11" max="11" width="23.85546875" style="4" customWidth="1"/>
    <col min="12" max="12" width="24.42578125" style="4" customWidth="1"/>
    <col min="13" max="13" width="24.85546875" style="3" customWidth="1"/>
    <col min="14" max="14" width="24.42578125" style="3" customWidth="1"/>
    <col min="15" max="15" width="24.7109375" style="3" customWidth="1"/>
    <col min="16" max="16" width="25.42578125" style="3" customWidth="1"/>
    <col min="17" max="17" width="25.140625" style="3" customWidth="1"/>
    <col min="18" max="18" width="28.28515625" style="3" customWidth="1"/>
    <col min="19" max="16384" width="9.140625" style="3"/>
  </cols>
  <sheetData>
    <row r="1" spans="1:17" x14ac:dyDescent="0.25">
      <c r="A1" s="44" t="s">
        <v>1</v>
      </c>
      <c r="B1" s="44"/>
      <c r="C1" s="44"/>
      <c r="D1" s="44"/>
      <c r="E1" s="44"/>
      <c r="F1" s="44"/>
      <c r="G1" s="44"/>
      <c r="H1" s="44"/>
      <c r="I1" s="44"/>
      <c r="J1" s="10"/>
      <c r="K1" s="10"/>
      <c r="L1" s="10"/>
      <c r="M1" s="11"/>
      <c r="N1" s="11"/>
      <c r="O1" s="11"/>
      <c r="P1" s="11" t="s">
        <v>30</v>
      </c>
      <c r="Q1" s="11" t="s">
        <v>31</v>
      </c>
    </row>
    <row r="2" spans="1:17" x14ac:dyDescent="0.25">
      <c r="A2" s="12"/>
      <c r="B2" s="13"/>
      <c r="C2" s="13"/>
      <c r="D2" s="11"/>
      <c r="E2" s="11"/>
      <c r="F2" s="14"/>
      <c r="G2" s="14"/>
      <c r="H2" s="14"/>
      <c r="I2" s="11"/>
      <c r="J2" s="10"/>
      <c r="K2" s="10"/>
      <c r="L2" s="10"/>
      <c r="M2" s="11"/>
      <c r="N2" s="11"/>
      <c r="O2" s="11"/>
      <c r="P2" s="11"/>
      <c r="Q2" s="11"/>
    </row>
    <row r="3" spans="1:17" ht="15" customHeight="1" x14ac:dyDescent="0.25">
      <c r="A3" s="45" t="s">
        <v>0</v>
      </c>
      <c r="B3" s="45" t="s">
        <v>9</v>
      </c>
      <c r="C3" s="45" t="s">
        <v>2</v>
      </c>
      <c r="D3" s="45" t="s">
        <v>10</v>
      </c>
      <c r="E3" s="84" t="s">
        <v>11</v>
      </c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6"/>
    </row>
    <row r="4" spans="1:17" x14ac:dyDescent="0.25">
      <c r="A4" s="46"/>
      <c r="B4" s="46"/>
      <c r="C4" s="46"/>
      <c r="D4" s="46"/>
      <c r="E4" s="55" t="s">
        <v>3</v>
      </c>
      <c r="F4" s="55" t="s">
        <v>4</v>
      </c>
      <c r="G4" s="55"/>
      <c r="H4" s="55"/>
      <c r="I4" s="55"/>
      <c r="J4" s="15"/>
      <c r="K4" s="15"/>
      <c r="L4" s="15"/>
      <c r="M4" s="16"/>
      <c r="N4" s="16"/>
      <c r="O4" s="16"/>
      <c r="P4" s="16"/>
      <c r="Q4" s="16"/>
    </row>
    <row r="5" spans="1:17" x14ac:dyDescent="0.25">
      <c r="A5" s="47"/>
      <c r="B5" s="47"/>
      <c r="C5" s="47"/>
      <c r="D5" s="47"/>
      <c r="E5" s="55"/>
      <c r="F5" s="17">
        <v>2019</v>
      </c>
      <c r="G5" s="17">
        <v>2020</v>
      </c>
      <c r="H5" s="17">
        <v>2021</v>
      </c>
      <c r="I5" s="17">
        <v>2022</v>
      </c>
      <c r="J5" s="17">
        <v>2023</v>
      </c>
      <c r="K5" s="17">
        <v>2024</v>
      </c>
      <c r="L5" s="17">
        <v>2025</v>
      </c>
      <c r="M5" s="17">
        <v>2026</v>
      </c>
      <c r="N5" s="17">
        <v>2027</v>
      </c>
      <c r="O5" s="17">
        <v>2028</v>
      </c>
      <c r="P5" s="17">
        <v>2029</v>
      </c>
      <c r="Q5" s="17">
        <v>2030</v>
      </c>
    </row>
    <row r="6" spans="1:17" s="1" customFormat="1" x14ac:dyDescent="0.25">
      <c r="A6" s="18">
        <v>1</v>
      </c>
      <c r="B6" s="18">
        <v>2</v>
      </c>
      <c r="C6" s="18">
        <v>3</v>
      </c>
      <c r="D6" s="18">
        <v>4</v>
      </c>
      <c r="E6" s="18">
        <v>5</v>
      </c>
      <c r="F6" s="18">
        <v>6</v>
      </c>
      <c r="G6" s="18">
        <v>7</v>
      </c>
      <c r="H6" s="18">
        <v>8</v>
      </c>
      <c r="I6" s="18">
        <v>9</v>
      </c>
      <c r="J6" s="18">
        <v>10</v>
      </c>
      <c r="K6" s="18">
        <v>11</v>
      </c>
      <c r="L6" s="18">
        <v>12</v>
      </c>
      <c r="M6" s="18">
        <v>13</v>
      </c>
      <c r="N6" s="18">
        <v>14</v>
      </c>
      <c r="O6" s="18">
        <v>15</v>
      </c>
      <c r="P6" s="18">
        <v>16</v>
      </c>
      <c r="Q6" s="18">
        <v>17</v>
      </c>
    </row>
    <row r="7" spans="1:17" s="5" customFormat="1" ht="41.25" customHeight="1" x14ac:dyDescent="0.25">
      <c r="A7" s="87" t="s">
        <v>21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9"/>
    </row>
    <row r="8" spans="1:17" x14ac:dyDescent="0.25">
      <c r="A8" s="49" t="s">
        <v>17</v>
      </c>
      <c r="B8" s="51" t="s">
        <v>28</v>
      </c>
      <c r="C8" s="53" t="s">
        <v>26</v>
      </c>
      <c r="D8" s="19" t="s">
        <v>3</v>
      </c>
      <c r="E8" s="20">
        <f>SUM(F8:Q8)</f>
        <v>621112.94104000006</v>
      </c>
      <c r="F8" s="20">
        <f>SUM(F9:F13)</f>
        <v>48149.910350000006</v>
      </c>
      <c r="G8" s="20">
        <f>SUM(G9:G13)</f>
        <v>54312.097259999995</v>
      </c>
      <c r="H8" s="20">
        <f>SUM(H9:H13)</f>
        <v>55516.352750000013</v>
      </c>
      <c r="I8" s="20">
        <f>SUM(I9:I13)</f>
        <v>54663.797340000005</v>
      </c>
      <c r="J8" s="20">
        <f t="shared" ref="J8:Q8" si="0">SUM(J9:J13)</f>
        <v>54778.283340000002</v>
      </c>
      <c r="K8" s="20">
        <f t="shared" si="0"/>
        <v>50527.5</v>
      </c>
      <c r="L8" s="20">
        <f t="shared" si="0"/>
        <v>50527.5</v>
      </c>
      <c r="M8" s="20">
        <f t="shared" si="0"/>
        <v>50527.5</v>
      </c>
      <c r="N8" s="20">
        <f t="shared" si="0"/>
        <v>50527.5</v>
      </c>
      <c r="O8" s="20">
        <f t="shared" si="0"/>
        <v>50527.5</v>
      </c>
      <c r="P8" s="20">
        <f t="shared" si="0"/>
        <v>50527.5</v>
      </c>
      <c r="Q8" s="20">
        <f t="shared" si="0"/>
        <v>50527.5</v>
      </c>
    </row>
    <row r="9" spans="1:17" ht="21" customHeight="1" x14ac:dyDescent="0.25">
      <c r="A9" s="50"/>
      <c r="B9" s="52"/>
      <c r="C9" s="53"/>
      <c r="D9" s="21" t="s">
        <v>25</v>
      </c>
      <c r="E9" s="22">
        <f>SUM(F9:Q9)</f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</row>
    <row r="10" spans="1:17" ht="21" customHeight="1" x14ac:dyDescent="0.25">
      <c r="A10" s="50"/>
      <c r="B10" s="52"/>
      <c r="C10" s="53"/>
      <c r="D10" s="21" t="s">
        <v>12</v>
      </c>
      <c r="E10" s="22">
        <f t="shared" ref="E10:E13" si="1">SUM(F10:Q10)</f>
        <v>70.582000000000008</v>
      </c>
      <c r="F10" s="23">
        <f>12.65041+0.97131</f>
        <v>13.621720000000002</v>
      </c>
      <c r="G10" s="23">
        <f>14.16502+0.03524</f>
        <v>14.20026</v>
      </c>
      <c r="H10" s="23">
        <v>14.25334</v>
      </c>
      <c r="I10" s="23">
        <v>14.25334</v>
      </c>
      <c r="J10" s="23">
        <v>14.25334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</row>
    <row r="11" spans="1:17" ht="21" customHeight="1" x14ac:dyDescent="0.25">
      <c r="A11" s="50"/>
      <c r="B11" s="52"/>
      <c r="C11" s="53"/>
      <c r="D11" s="21" t="s">
        <v>18</v>
      </c>
      <c r="E11" s="22">
        <f t="shared" si="1"/>
        <v>633.02409999999998</v>
      </c>
      <c r="F11" s="23">
        <v>0</v>
      </c>
      <c r="G11" s="23">
        <v>0</v>
      </c>
      <c r="H11" s="23">
        <f>542.0051+91.019</f>
        <v>633.02409999999998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</row>
    <row r="12" spans="1:17" ht="41.25" customHeight="1" x14ac:dyDescent="0.25">
      <c r="A12" s="50"/>
      <c r="B12" s="52"/>
      <c r="C12" s="53"/>
      <c r="D12" s="21" t="s">
        <v>19</v>
      </c>
      <c r="E12" s="22">
        <f t="shared" si="1"/>
        <v>620409.33493999997</v>
      </c>
      <c r="F12" s="23">
        <f>44851.62559-225+719.596+20+924+300+30+300+1216.06704</f>
        <v>48136.288630000003</v>
      </c>
      <c r="G12" s="23">
        <v>54297.896999999997</v>
      </c>
      <c r="H12" s="23">
        <f>44093.98085+7702.86819+1688.50162+250.28865+43.8+370.192+699.894+14.8+4.75</f>
        <v>54869.075310000015</v>
      </c>
      <c r="I12" s="23">
        <v>54649.544000000002</v>
      </c>
      <c r="J12" s="23">
        <v>54764.03</v>
      </c>
      <c r="K12" s="23">
        <v>50527.5</v>
      </c>
      <c r="L12" s="23">
        <v>50527.5</v>
      </c>
      <c r="M12" s="23">
        <v>50527.5</v>
      </c>
      <c r="N12" s="23">
        <v>50527.5</v>
      </c>
      <c r="O12" s="23">
        <v>50527.5</v>
      </c>
      <c r="P12" s="23">
        <v>50527.5</v>
      </c>
      <c r="Q12" s="23">
        <v>50527.5</v>
      </c>
    </row>
    <row r="13" spans="1:17" ht="26.25" customHeight="1" x14ac:dyDescent="0.25">
      <c r="A13" s="50"/>
      <c r="B13" s="52"/>
      <c r="C13" s="53"/>
      <c r="D13" s="21" t="s">
        <v>7</v>
      </c>
      <c r="E13" s="22">
        <f t="shared" si="1"/>
        <v>0</v>
      </c>
      <c r="F13" s="23">
        <f>2465-2465</f>
        <v>0</v>
      </c>
      <c r="G13" s="23">
        <f>11127.802-11127.802</f>
        <v>0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</row>
    <row r="14" spans="1:17" ht="21" customHeight="1" x14ac:dyDescent="0.25">
      <c r="A14" s="50"/>
      <c r="B14" s="52"/>
      <c r="C14" s="53" t="s">
        <v>20</v>
      </c>
      <c r="D14" s="19" t="s">
        <v>3</v>
      </c>
      <c r="E14" s="20">
        <f>SUM(F14:Q14)</f>
        <v>658779.41347999999</v>
      </c>
      <c r="F14" s="20">
        <f>SUM(F15:F19)</f>
        <v>53330.825829999994</v>
      </c>
      <c r="G14" s="20">
        <f t="shared" ref="G14:Q14" si="2">SUM(G15:G19)</f>
        <v>53570.84938</v>
      </c>
      <c r="H14" s="20">
        <f t="shared" si="2"/>
        <v>56984.03527</v>
      </c>
      <c r="I14" s="20">
        <f t="shared" si="2"/>
        <v>33075.320999999996</v>
      </c>
      <c r="J14" s="20">
        <f t="shared" si="2"/>
        <v>57200.881999999998</v>
      </c>
      <c r="K14" s="20">
        <f t="shared" si="2"/>
        <v>57802.5</v>
      </c>
      <c r="L14" s="20">
        <f t="shared" si="2"/>
        <v>57802.5</v>
      </c>
      <c r="M14" s="20">
        <f t="shared" si="2"/>
        <v>57802.5</v>
      </c>
      <c r="N14" s="20">
        <f t="shared" si="2"/>
        <v>57802.5</v>
      </c>
      <c r="O14" s="20">
        <f t="shared" si="2"/>
        <v>57802.5</v>
      </c>
      <c r="P14" s="20">
        <f t="shared" si="2"/>
        <v>57802.5</v>
      </c>
      <c r="Q14" s="20">
        <f t="shared" si="2"/>
        <v>57802.5</v>
      </c>
    </row>
    <row r="15" spans="1:17" ht="24" customHeight="1" x14ac:dyDescent="0.25">
      <c r="A15" s="50"/>
      <c r="B15" s="52"/>
      <c r="C15" s="53"/>
      <c r="D15" s="21" t="s">
        <v>25</v>
      </c>
      <c r="E15" s="22">
        <f>SUM(F15:Q15)</f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</row>
    <row r="16" spans="1:17" ht="24" customHeight="1" x14ac:dyDescent="0.25">
      <c r="A16" s="50"/>
      <c r="B16" s="52"/>
      <c r="C16" s="53"/>
      <c r="D16" s="21" t="s">
        <v>12</v>
      </c>
      <c r="E16" s="22">
        <f t="shared" ref="E16:E19" si="3">SUM(F16:Q16)</f>
        <v>0</v>
      </c>
      <c r="F16" s="11"/>
      <c r="G16" s="23">
        <v>0</v>
      </c>
      <c r="H16" s="23">
        <v>0</v>
      </c>
      <c r="I16" s="23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</row>
    <row r="17" spans="1:17" ht="24" customHeight="1" x14ac:dyDescent="0.25">
      <c r="A17" s="50"/>
      <c r="B17" s="52"/>
      <c r="C17" s="53"/>
      <c r="D17" s="21" t="s">
        <v>18</v>
      </c>
      <c r="E17" s="22">
        <f t="shared" si="3"/>
        <v>68.265000000000001</v>
      </c>
      <c r="F17" s="23">
        <v>0</v>
      </c>
      <c r="G17" s="23">
        <v>0</v>
      </c>
      <c r="H17" s="23">
        <v>68.265000000000001</v>
      </c>
      <c r="I17" s="23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</row>
    <row r="18" spans="1:17" ht="41.25" customHeight="1" x14ac:dyDescent="0.25">
      <c r="A18" s="50"/>
      <c r="B18" s="52"/>
      <c r="C18" s="53"/>
      <c r="D18" s="21" t="s">
        <v>19</v>
      </c>
      <c r="E18" s="22">
        <f t="shared" si="3"/>
        <v>658711.14847999997</v>
      </c>
      <c r="F18" s="22">
        <f>49719.901+1316.31403+25+1929.39466+529+10-1111+176.46765+1000+485.80675-526.52019-223.53807</f>
        <v>53330.825829999994</v>
      </c>
      <c r="G18" s="23">
        <v>53570.84938</v>
      </c>
      <c r="H18" s="23">
        <f>49078.39024-80.65468+118.63198+3.31597+2655.57506-1100+345+11.547+60-250.28865+48.36632+48.7+351.3+599.74309+187.68908+9+4103.93303+886-118.5-41.97817</f>
        <v>56915.770270000001</v>
      </c>
      <c r="I18" s="23">
        <f>57200.882-24125.561</f>
        <v>33075.320999999996</v>
      </c>
      <c r="J18" s="25">
        <v>57200.881999999998</v>
      </c>
      <c r="K18" s="15">
        <v>57802.5</v>
      </c>
      <c r="L18" s="15">
        <v>57802.5</v>
      </c>
      <c r="M18" s="26">
        <v>57802.5</v>
      </c>
      <c r="N18" s="26">
        <v>57802.5</v>
      </c>
      <c r="O18" s="26">
        <v>57802.5</v>
      </c>
      <c r="P18" s="26">
        <v>57802.5</v>
      </c>
      <c r="Q18" s="26">
        <v>57802.5</v>
      </c>
    </row>
    <row r="19" spans="1:17" ht="24" customHeight="1" x14ac:dyDescent="0.25">
      <c r="A19" s="95"/>
      <c r="B19" s="94"/>
      <c r="C19" s="53"/>
      <c r="D19" s="21" t="s">
        <v>7</v>
      </c>
      <c r="E19" s="22">
        <f t="shared" si="3"/>
        <v>0</v>
      </c>
      <c r="F19" s="22">
        <f>5500-5500</f>
        <v>0</v>
      </c>
      <c r="G19" s="23"/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</row>
    <row r="20" spans="1:17" ht="24" customHeight="1" x14ac:dyDescent="0.25">
      <c r="A20" s="49" t="s">
        <v>16</v>
      </c>
      <c r="B20" s="51" t="s">
        <v>23</v>
      </c>
      <c r="C20" s="51" t="s">
        <v>26</v>
      </c>
      <c r="D20" s="19" t="s">
        <v>3</v>
      </c>
      <c r="E20" s="20">
        <f>SUM(F20:Q20)</f>
        <v>3965.1</v>
      </c>
      <c r="F20" s="20">
        <f>SUM(F21:F25)</f>
        <v>1056.78</v>
      </c>
      <c r="G20" s="20">
        <f>SUM(G21:G25)</f>
        <v>644.6</v>
      </c>
      <c r="H20" s="20">
        <f t="shared" ref="H20:Q20" si="4">SUM(H21:H25)</f>
        <v>887.75000000000011</v>
      </c>
      <c r="I20" s="20">
        <f t="shared" si="4"/>
        <v>695.77</v>
      </c>
      <c r="J20" s="20">
        <f t="shared" si="4"/>
        <v>680.19999999999993</v>
      </c>
      <c r="K20" s="20">
        <f t="shared" si="4"/>
        <v>0</v>
      </c>
      <c r="L20" s="20">
        <f t="shared" si="4"/>
        <v>0</v>
      </c>
      <c r="M20" s="20">
        <f t="shared" si="4"/>
        <v>0</v>
      </c>
      <c r="N20" s="20">
        <f t="shared" si="4"/>
        <v>0</v>
      </c>
      <c r="O20" s="20">
        <f t="shared" si="4"/>
        <v>0</v>
      </c>
      <c r="P20" s="20">
        <f t="shared" si="4"/>
        <v>0</v>
      </c>
      <c r="Q20" s="20">
        <f t="shared" si="4"/>
        <v>0</v>
      </c>
    </row>
    <row r="21" spans="1:17" ht="24" customHeight="1" x14ac:dyDescent="0.25">
      <c r="A21" s="50"/>
      <c r="B21" s="52"/>
      <c r="C21" s="52"/>
      <c r="D21" s="21" t="s">
        <v>25</v>
      </c>
      <c r="E21" s="22">
        <f>SUM(F21:Q21)</f>
        <v>2701.63</v>
      </c>
      <c r="F21" s="22">
        <v>409.29</v>
      </c>
      <c r="G21" s="23">
        <v>515</v>
      </c>
      <c r="H21" s="23">
        <f>517.8+11.95852+3.61148+192.8</f>
        <v>726.17000000000007</v>
      </c>
      <c r="I21" s="23">
        <f>517.8+11.95852+3.61148</f>
        <v>533.37</v>
      </c>
      <c r="J21" s="23">
        <v>517.79999999999995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</row>
    <row r="22" spans="1:17" ht="36" customHeight="1" x14ac:dyDescent="0.25">
      <c r="A22" s="50"/>
      <c r="B22" s="52"/>
      <c r="C22" s="52"/>
      <c r="D22" s="21" t="s">
        <v>12</v>
      </c>
      <c r="E22" s="22">
        <f t="shared" ref="E22:E25" si="5">SUM(F22:Q22)</f>
        <v>789.74</v>
      </c>
      <c r="F22" s="22">
        <v>173.76</v>
      </c>
      <c r="G22" s="23">
        <v>129.6</v>
      </c>
      <c r="H22" s="23">
        <f>162.4-0.6298-0.1902</f>
        <v>161.58000000000001</v>
      </c>
      <c r="I22" s="23">
        <v>162.4</v>
      </c>
      <c r="J22" s="23">
        <v>162.4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</row>
    <row r="23" spans="1:17" ht="24" customHeight="1" x14ac:dyDescent="0.25">
      <c r="A23" s="50"/>
      <c r="B23" s="52"/>
      <c r="C23" s="52"/>
      <c r="D23" s="21" t="s">
        <v>18</v>
      </c>
      <c r="E23" s="22">
        <f t="shared" si="5"/>
        <v>0</v>
      </c>
      <c r="F23" s="23">
        <v>0</v>
      </c>
      <c r="G23" s="23">
        <v>0</v>
      </c>
      <c r="H23" s="23"/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</row>
    <row r="24" spans="1:17" ht="39" customHeight="1" x14ac:dyDescent="0.25">
      <c r="A24" s="50"/>
      <c r="B24" s="52"/>
      <c r="C24" s="52"/>
      <c r="D24" s="21" t="s">
        <v>19</v>
      </c>
      <c r="E24" s="22">
        <f t="shared" si="5"/>
        <v>473.73</v>
      </c>
      <c r="F24" s="23">
        <f>118.73+225+130</f>
        <v>473.73</v>
      </c>
      <c r="G24" s="23"/>
      <c r="H24" s="23"/>
      <c r="I24" s="23"/>
      <c r="J24" s="15"/>
      <c r="K24" s="15"/>
      <c r="L24" s="15"/>
      <c r="M24" s="15"/>
      <c r="N24" s="15"/>
      <c r="O24" s="15"/>
      <c r="P24" s="15"/>
      <c r="Q24" s="15"/>
    </row>
    <row r="25" spans="1:17" ht="24" customHeight="1" x14ac:dyDescent="0.25">
      <c r="A25" s="50"/>
      <c r="B25" s="52"/>
      <c r="C25" s="94"/>
      <c r="D25" s="21" t="s">
        <v>7</v>
      </c>
      <c r="E25" s="22">
        <f t="shared" si="5"/>
        <v>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</row>
    <row r="26" spans="1:17" x14ac:dyDescent="0.25">
      <c r="A26" s="96" t="s">
        <v>13</v>
      </c>
      <c r="B26" s="97"/>
      <c r="C26" s="98"/>
      <c r="D26" s="19" t="s">
        <v>3</v>
      </c>
      <c r="E26" s="20">
        <f>SUM(F26:Q26)</f>
        <v>1283857.4545200001</v>
      </c>
      <c r="F26" s="20">
        <f>SUM(F27:F31)</f>
        <v>102537.51617999999</v>
      </c>
      <c r="G26" s="20">
        <f t="shared" ref="G26:Q26" si="6">SUM(G27:G31)</f>
        <v>108527.54664</v>
      </c>
      <c r="H26" s="20">
        <f t="shared" si="6"/>
        <v>113388.13802000003</v>
      </c>
      <c r="I26" s="20">
        <f t="shared" si="6"/>
        <v>88434.88833999999</v>
      </c>
      <c r="J26" s="20">
        <f t="shared" si="6"/>
        <v>112659.36533999999</v>
      </c>
      <c r="K26" s="20">
        <f t="shared" si="6"/>
        <v>108330</v>
      </c>
      <c r="L26" s="20">
        <f t="shared" si="6"/>
        <v>108330</v>
      </c>
      <c r="M26" s="20">
        <f t="shared" si="6"/>
        <v>108330</v>
      </c>
      <c r="N26" s="20">
        <f t="shared" si="6"/>
        <v>108330</v>
      </c>
      <c r="O26" s="20">
        <f t="shared" si="6"/>
        <v>108330</v>
      </c>
      <c r="P26" s="20">
        <f t="shared" si="6"/>
        <v>108330</v>
      </c>
      <c r="Q26" s="20">
        <f t="shared" si="6"/>
        <v>108330</v>
      </c>
    </row>
    <row r="27" spans="1:17" x14ac:dyDescent="0.25">
      <c r="A27" s="99"/>
      <c r="B27" s="100"/>
      <c r="C27" s="101"/>
      <c r="D27" s="27" t="s">
        <v>25</v>
      </c>
      <c r="E27" s="24">
        <f>SUM(F27:Q27)</f>
        <v>2701.63</v>
      </c>
      <c r="F27" s="24">
        <f>F15+F21</f>
        <v>409.29</v>
      </c>
      <c r="G27" s="24">
        <f>G15+G21</f>
        <v>515</v>
      </c>
      <c r="H27" s="24">
        <f t="shared" ref="H27:J27" si="7">H15+H21</f>
        <v>726.17000000000007</v>
      </c>
      <c r="I27" s="24">
        <f t="shared" si="7"/>
        <v>533.37</v>
      </c>
      <c r="J27" s="24">
        <f t="shared" si="7"/>
        <v>517.79999999999995</v>
      </c>
      <c r="K27" s="24">
        <f t="shared" ref="K27:Q27" si="8">K15+K21</f>
        <v>0</v>
      </c>
      <c r="L27" s="24">
        <f t="shared" si="8"/>
        <v>0</v>
      </c>
      <c r="M27" s="24">
        <f t="shared" si="8"/>
        <v>0</v>
      </c>
      <c r="N27" s="24">
        <f t="shared" si="8"/>
        <v>0</v>
      </c>
      <c r="O27" s="24">
        <f t="shared" si="8"/>
        <v>0</v>
      </c>
      <c r="P27" s="24">
        <f t="shared" si="8"/>
        <v>0</v>
      </c>
      <c r="Q27" s="24">
        <f t="shared" si="8"/>
        <v>0</v>
      </c>
    </row>
    <row r="28" spans="1:17" x14ac:dyDescent="0.25">
      <c r="A28" s="99"/>
      <c r="B28" s="100"/>
      <c r="C28" s="101"/>
      <c r="D28" s="27" t="s">
        <v>12</v>
      </c>
      <c r="E28" s="24">
        <f t="shared" ref="E28:E30" si="9">SUM(F28:Q28)</f>
        <v>860.32200000000012</v>
      </c>
      <c r="F28" s="24">
        <f>F10+F2+F22</f>
        <v>187.38172</v>
      </c>
      <c r="G28" s="24">
        <f>G10+G16+G22</f>
        <v>143.80025999999998</v>
      </c>
      <c r="H28" s="24">
        <f>H10+H16+H22</f>
        <v>175.83334000000002</v>
      </c>
      <c r="I28" s="24">
        <f t="shared" ref="I28" si="10">I10+I16+I22</f>
        <v>176.65334000000001</v>
      </c>
      <c r="J28" s="24">
        <f>J10+J16+J22</f>
        <v>176.65334000000001</v>
      </c>
      <c r="K28" s="24">
        <f t="shared" ref="K28:Q28" si="11">K10+K16+K22</f>
        <v>0</v>
      </c>
      <c r="L28" s="24">
        <f t="shared" si="11"/>
        <v>0</v>
      </c>
      <c r="M28" s="24">
        <f t="shared" si="11"/>
        <v>0</v>
      </c>
      <c r="N28" s="24">
        <f t="shared" si="11"/>
        <v>0</v>
      </c>
      <c r="O28" s="24">
        <f t="shared" si="11"/>
        <v>0</v>
      </c>
      <c r="P28" s="24">
        <f t="shared" si="11"/>
        <v>0</v>
      </c>
      <c r="Q28" s="24">
        <f t="shared" si="11"/>
        <v>0</v>
      </c>
    </row>
    <row r="29" spans="1:17" x14ac:dyDescent="0.25">
      <c r="A29" s="99"/>
      <c r="B29" s="100"/>
      <c r="C29" s="101"/>
      <c r="D29" s="27" t="s">
        <v>18</v>
      </c>
      <c r="E29" s="24">
        <f t="shared" si="9"/>
        <v>701.28909999999996</v>
      </c>
      <c r="F29" s="24">
        <f t="shared" ref="F29:I29" si="12">F11+F17+F23</f>
        <v>0</v>
      </c>
      <c r="G29" s="24">
        <f t="shared" si="12"/>
        <v>0</v>
      </c>
      <c r="H29" s="24">
        <f t="shared" si="12"/>
        <v>701.28909999999996</v>
      </c>
      <c r="I29" s="24">
        <f t="shared" si="12"/>
        <v>0</v>
      </c>
      <c r="J29" s="24">
        <f t="shared" ref="J29:Q29" si="13">J11+J17+J23</f>
        <v>0</v>
      </c>
      <c r="K29" s="24">
        <f t="shared" si="13"/>
        <v>0</v>
      </c>
      <c r="L29" s="24">
        <f t="shared" si="13"/>
        <v>0</v>
      </c>
      <c r="M29" s="24">
        <f t="shared" si="13"/>
        <v>0</v>
      </c>
      <c r="N29" s="24">
        <f t="shared" si="13"/>
        <v>0</v>
      </c>
      <c r="O29" s="24">
        <f t="shared" si="13"/>
        <v>0</v>
      </c>
      <c r="P29" s="24">
        <f t="shared" si="13"/>
        <v>0</v>
      </c>
      <c r="Q29" s="24">
        <f t="shared" si="13"/>
        <v>0</v>
      </c>
    </row>
    <row r="30" spans="1:17" ht="33" x14ac:dyDescent="0.25">
      <c r="A30" s="99"/>
      <c r="B30" s="100"/>
      <c r="C30" s="101"/>
      <c r="D30" s="27" t="s">
        <v>19</v>
      </c>
      <c r="E30" s="24">
        <f t="shared" si="9"/>
        <v>1279594.2134199999</v>
      </c>
      <c r="F30" s="24">
        <f>F12+F18+F24</f>
        <v>101940.84445999999</v>
      </c>
      <c r="G30" s="24">
        <f>G12+G18+G24</f>
        <v>107868.74638</v>
      </c>
      <c r="H30" s="24">
        <f t="shared" ref="H30:K30" si="14">H12+H18+H24</f>
        <v>111784.84558000002</v>
      </c>
      <c r="I30" s="24">
        <f>I12+I18+I24</f>
        <v>87724.864999999991</v>
      </c>
      <c r="J30" s="24">
        <f t="shared" si="14"/>
        <v>111964.912</v>
      </c>
      <c r="K30" s="24">
        <f t="shared" si="14"/>
        <v>108330</v>
      </c>
      <c r="L30" s="24">
        <f t="shared" ref="L30:Q30" si="15">L12+L18+L24</f>
        <v>108330</v>
      </c>
      <c r="M30" s="24">
        <f t="shared" si="15"/>
        <v>108330</v>
      </c>
      <c r="N30" s="24">
        <f t="shared" si="15"/>
        <v>108330</v>
      </c>
      <c r="O30" s="24">
        <f t="shared" si="15"/>
        <v>108330</v>
      </c>
      <c r="P30" s="24">
        <f t="shared" si="15"/>
        <v>108330</v>
      </c>
      <c r="Q30" s="24">
        <f t="shared" si="15"/>
        <v>108330</v>
      </c>
    </row>
    <row r="31" spans="1:17" x14ac:dyDescent="0.25">
      <c r="A31" s="102"/>
      <c r="B31" s="103"/>
      <c r="C31" s="104"/>
      <c r="D31" s="27" t="s">
        <v>7</v>
      </c>
      <c r="E31" s="24">
        <f>SUM(F31:Q31)</f>
        <v>0</v>
      </c>
      <c r="F31" s="24">
        <f>F13+F19+F25</f>
        <v>0</v>
      </c>
      <c r="G31" s="24">
        <f>G13+G19+G25</f>
        <v>0</v>
      </c>
      <c r="H31" s="24">
        <f t="shared" ref="H31:I31" si="16">H13+H19+H25</f>
        <v>0</v>
      </c>
      <c r="I31" s="24">
        <f t="shared" si="16"/>
        <v>0</v>
      </c>
      <c r="J31" s="24">
        <f t="shared" ref="J31:Q31" si="17">J13+J19+J25</f>
        <v>0</v>
      </c>
      <c r="K31" s="24">
        <f t="shared" si="17"/>
        <v>0</v>
      </c>
      <c r="L31" s="24">
        <f t="shared" si="17"/>
        <v>0</v>
      </c>
      <c r="M31" s="24">
        <f t="shared" si="17"/>
        <v>0</v>
      </c>
      <c r="N31" s="24">
        <f t="shared" si="17"/>
        <v>0</v>
      </c>
      <c r="O31" s="24">
        <f t="shared" si="17"/>
        <v>0</v>
      </c>
      <c r="P31" s="24">
        <f t="shared" si="17"/>
        <v>0</v>
      </c>
      <c r="Q31" s="24">
        <f t="shared" si="17"/>
        <v>0</v>
      </c>
    </row>
    <row r="32" spans="1:17" s="5" customFormat="1" ht="39" customHeight="1" x14ac:dyDescent="0.25">
      <c r="A32" s="90" t="s">
        <v>22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92"/>
    </row>
    <row r="33" spans="1:20" ht="21.75" customHeight="1" x14ac:dyDescent="0.25">
      <c r="A33" s="54" t="s">
        <v>17</v>
      </c>
      <c r="B33" s="53" t="s">
        <v>24</v>
      </c>
      <c r="C33" s="93" t="s">
        <v>27</v>
      </c>
      <c r="D33" s="28" t="s">
        <v>3</v>
      </c>
      <c r="E33" s="29">
        <f>SUM(F33:Q33)</f>
        <v>2269.4499999999998</v>
      </c>
      <c r="F33" s="29">
        <f>SUM(F34:F38)</f>
        <v>189</v>
      </c>
      <c r="G33" s="29">
        <f t="shared" ref="G33:Q33" si="18">SUM(G34:G38)</f>
        <v>150</v>
      </c>
      <c r="H33" s="29">
        <f t="shared" si="18"/>
        <v>130.44999999999999</v>
      </c>
      <c r="I33" s="29">
        <f t="shared" si="18"/>
        <v>200</v>
      </c>
      <c r="J33" s="29">
        <f t="shared" si="18"/>
        <v>200</v>
      </c>
      <c r="K33" s="29">
        <f t="shared" si="18"/>
        <v>200</v>
      </c>
      <c r="L33" s="29">
        <f t="shared" si="18"/>
        <v>200</v>
      </c>
      <c r="M33" s="29">
        <f t="shared" si="18"/>
        <v>200</v>
      </c>
      <c r="N33" s="29">
        <f t="shared" si="18"/>
        <v>200</v>
      </c>
      <c r="O33" s="29">
        <f t="shared" si="18"/>
        <v>200</v>
      </c>
      <c r="P33" s="29">
        <f t="shared" si="18"/>
        <v>200</v>
      </c>
      <c r="Q33" s="29">
        <f t="shared" si="18"/>
        <v>200</v>
      </c>
    </row>
    <row r="34" spans="1:20" ht="21.75" customHeight="1" x14ac:dyDescent="0.25">
      <c r="A34" s="54"/>
      <c r="B34" s="53"/>
      <c r="C34" s="93"/>
      <c r="D34" s="21" t="s">
        <v>25</v>
      </c>
      <c r="E34" s="30">
        <f>SUM(F34:Q34)</f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</row>
    <row r="35" spans="1:20" ht="21.75" customHeight="1" x14ac:dyDescent="0.25">
      <c r="A35" s="54"/>
      <c r="B35" s="53"/>
      <c r="C35" s="93"/>
      <c r="D35" s="21" t="s">
        <v>12</v>
      </c>
      <c r="E35" s="30">
        <f t="shared" ref="E35:E38" si="19">SUM(F35:Q35)</f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</row>
    <row r="36" spans="1:20" ht="21.75" customHeight="1" x14ac:dyDescent="0.25">
      <c r="A36" s="54"/>
      <c r="B36" s="53"/>
      <c r="C36" s="93"/>
      <c r="D36" s="21" t="s">
        <v>18</v>
      </c>
      <c r="E36" s="30">
        <f t="shared" si="19"/>
        <v>62.5</v>
      </c>
      <c r="F36" s="22">
        <v>62.5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</row>
    <row r="37" spans="1:20" ht="42" customHeight="1" x14ac:dyDescent="0.25">
      <c r="A37" s="54"/>
      <c r="B37" s="53"/>
      <c r="C37" s="93"/>
      <c r="D37" s="21" t="s">
        <v>19</v>
      </c>
      <c r="E37" s="30">
        <f t="shared" si="19"/>
        <v>2206.9499999999998</v>
      </c>
      <c r="F37" s="30">
        <f>100+40-13.5</f>
        <v>126.5</v>
      </c>
      <c r="G37" s="30">
        <v>150</v>
      </c>
      <c r="H37" s="30">
        <f>150-14.8-4.75</f>
        <v>130.44999999999999</v>
      </c>
      <c r="I37" s="30">
        <v>200</v>
      </c>
      <c r="J37" s="30">
        <v>200</v>
      </c>
      <c r="K37" s="30">
        <v>200</v>
      </c>
      <c r="L37" s="30">
        <v>200</v>
      </c>
      <c r="M37" s="30">
        <v>200</v>
      </c>
      <c r="N37" s="30">
        <v>200</v>
      </c>
      <c r="O37" s="30">
        <v>200</v>
      </c>
      <c r="P37" s="30">
        <v>200</v>
      </c>
      <c r="Q37" s="30">
        <v>200</v>
      </c>
    </row>
    <row r="38" spans="1:20" ht="21.75" customHeight="1" x14ac:dyDescent="0.25">
      <c r="A38" s="54"/>
      <c r="B38" s="53"/>
      <c r="C38" s="93"/>
      <c r="D38" s="21" t="s">
        <v>7</v>
      </c>
      <c r="E38" s="30">
        <f t="shared" si="19"/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</row>
    <row r="39" spans="1:20" x14ac:dyDescent="0.25">
      <c r="A39" s="48"/>
      <c r="B39" s="78" t="s">
        <v>14</v>
      </c>
      <c r="C39" s="79"/>
      <c r="D39" s="19" t="s">
        <v>3</v>
      </c>
      <c r="E39" s="29">
        <f>SUM(F39:Q39)</f>
        <v>2269.4499999999998</v>
      </c>
      <c r="F39" s="29">
        <f>SUM(F40:F44)</f>
        <v>189</v>
      </c>
      <c r="G39" s="29">
        <f t="shared" ref="G39:J39" si="20">SUM(G40:G44)</f>
        <v>150</v>
      </c>
      <c r="H39" s="29">
        <f t="shared" si="20"/>
        <v>130.44999999999999</v>
      </c>
      <c r="I39" s="29">
        <f t="shared" si="20"/>
        <v>200</v>
      </c>
      <c r="J39" s="29">
        <f t="shared" si="20"/>
        <v>200</v>
      </c>
      <c r="K39" s="29">
        <f t="shared" ref="K39:Q39" si="21">SUM(K40:K44)</f>
        <v>200</v>
      </c>
      <c r="L39" s="29">
        <f t="shared" si="21"/>
        <v>200</v>
      </c>
      <c r="M39" s="29">
        <f t="shared" si="21"/>
        <v>200</v>
      </c>
      <c r="N39" s="29">
        <f t="shared" si="21"/>
        <v>200</v>
      </c>
      <c r="O39" s="29">
        <f t="shared" si="21"/>
        <v>200</v>
      </c>
      <c r="P39" s="29">
        <f t="shared" si="21"/>
        <v>200</v>
      </c>
      <c r="Q39" s="29">
        <f t="shared" si="21"/>
        <v>200</v>
      </c>
    </row>
    <row r="40" spans="1:20" x14ac:dyDescent="0.25">
      <c r="A40" s="48"/>
      <c r="B40" s="80"/>
      <c r="C40" s="81"/>
      <c r="D40" s="27" t="s">
        <v>25</v>
      </c>
      <c r="E40" s="31">
        <f>SUM(F40:Q40)</f>
        <v>0</v>
      </c>
      <c r="F40" s="31">
        <f>F34</f>
        <v>0</v>
      </c>
      <c r="G40" s="31">
        <f t="shared" ref="G40:Q40" si="22">G34</f>
        <v>0</v>
      </c>
      <c r="H40" s="31">
        <f t="shared" si="22"/>
        <v>0</v>
      </c>
      <c r="I40" s="31">
        <f t="shared" si="22"/>
        <v>0</v>
      </c>
      <c r="J40" s="31">
        <f t="shared" si="22"/>
        <v>0</v>
      </c>
      <c r="K40" s="31">
        <f t="shared" si="22"/>
        <v>0</v>
      </c>
      <c r="L40" s="31">
        <f t="shared" si="22"/>
        <v>0</v>
      </c>
      <c r="M40" s="31">
        <f t="shared" si="22"/>
        <v>0</v>
      </c>
      <c r="N40" s="31">
        <f t="shared" si="22"/>
        <v>0</v>
      </c>
      <c r="O40" s="31">
        <f t="shared" si="22"/>
        <v>0</v>
      </c>
      <c r="P40" s="31">
        <f t="shared" si="22"/>
        <v>0</v>
      </c>
      <c r="Q40" s="31">
        <f t="shared" si="22"/>
        <v>0</v>
      </c>
    </row>
    <row r="41" spans="1:20" x14ac:dyDescent="0.25">
      <c r="A41" s="48"/>
      <c r="B41" s="80"/>
      <c r="C41" s="81"/>
      <c r="D41" s="27" t="s">
        <v>12</v>
      </c>
      <c r="E41" s="31">
        <f t="shared" ref="E41:E44" si="23">SUM(F41:Q41)</f>
        <v>0</v>
      </c>
      <c r="F41" s="31">
        <f>F35</f>
        <v>0</v>
      </c>
      <c r="G41" s="31">
        <f t="shared" ref="G41:Q41" si="24">G35</f>
        <v>0</v>
      </c>
      <c r="H41" s="31">
        <f t="shared" si="24"/>
        <v>0</v>
      </c>
      <c r="I41" s="31">
        <f t="shared" si="24"/>
        <v>0</v>
      </c>
      <c r="J41" s="31">
        <f t="shared" si="24"/>
        <v>0</v>
      </c>
      <c r="K41" s="31">
        <f t="shared" si="24"/>
        <v>0</v>
      </c>
      <c r="L41" s="31">
        <f t="shared" si="24"/>
        <v>0</v>
      </c>
      <c r="M41" s="31">
        <f t="shared" si="24"/>
        <v>0</v>
      </c>
      <c r="N41" s="31">
        <f t="shared" si="24"/>
        <v>0</v>
      </c>
      <c r="O41" s="31">
        <f t="shared" si="24"/>
        <v>0</v>
      </c>
      <c r="P41" s="31">
        <f t="shared" si="24"/>
        <v>0</v>
      </c>
      <c r="Q41" s="31">
        <f t="shared" si="24"/>
        <v>0</v>
      </c>
    </row>
    <row r="42" spans="1:20" x14ac:dyDescent="0.25">
      <c r="A42" s="48"/>
      <c r="B42" s="80"/>
      <c r="C42" s="81"/>
      <c r="D42" s="27" t="s">
        <v>18</v>
      </c>
      <c r="E42" s="31">
        <f t="shared" si="23"/>
        <v>62.5</v>
      </c>
      <c r="F42" s="31">
        <f>F36</f>
        <v>62.5</v>
      </c>
      <c r="G42" s="31">
        <f t="shared" ref="G42:Q42" si="25">G36</f>
        <v>0</v>
      </c>
      <c r="H42" s="31">
        <f t="shared" si="25"/>
        <v>0</v>
      </c>
      <c r="I42" s="31">
        <f t="shared" si="25"/>
        <v>0</v>
      </c>
      <c r="J42" s="31">
        <f t="shared" si="25"/>
        <v>0</v>
      </c>
      <c r="K42" s="31">
        <f t="shared" si="25"/>
        <v>0</v>
      </c>
      <c r="L42" s="31">
        <f t="shared" si="25"/>
        <v>0</v>
      </c>
      <c r="M42" s="31">
        <f t="shared" si="25"/>
        <v>0</v>
      </c>
      <c r="N42" s="31">
        <f t="shared" si="25"/>
        <v>0</v>
      </c>
      <c r="O42" s="31">
        <f t="shared" si="25"/>
        <v>0</v>
      </c>
      <c r="P42" s="31">
        <f t="shared" si="25"/>
        <v>0</v>
      </c>
      <c r="Q42" s="31">
        <f t="shared" si="25"/>
        <v>0</v>
      </c>
    </row>
    <row r="43" spans="1:20" ht="33" x14ac:dyDescent="0.25">
      <c r="A43" s="48"/>
      <c r="B43" s="80"/>
      <c r="C43" s="81"/>
      <c r="D43" s="27" t="s">
        <v>19</v>
      </c>
      <c r="E43" s="31">
        <f t="shared" si="23"/>
        <v>2206.9499999999998</v>
      </c>
      <c r="F43" s="31">
        <f>F37</f>
        <v>126.5</v>
      </c>
      <c r="G43" s="31">
        <f t="shared" ref="G43:Q43" si="26">G37</f>
        <v>150</v>
      </c>
      <c r="H43" s="31">
        <f t="shared" si="26"/>
        <v>130.44999999999999</v>
      </c>
      <c r="I43" s="31">
        <f t="shared" si="26"/>
        <v>200</v>
      </c>
      <c r="J43" s="31">
        <f t="shared" si="26"/>
        <v>200</v>
      </c>
      <c r="K43" s="31">
        <f t="shared" si="26"/>
        <v>200</v>
      </c>
      <c r="L43" s="31">
        <f t="shared" si="26"/>
        <v>200</v>
      </c>
      <c r="M43" s="31">
        <f t="shared" si="26"/>
        <v>200</v>
      </c>
      <c r="N43" s="31">
        <f t="shared" si="26"/>
        <v>200</v>
      </c>
      <c r="O43" s="31">
        <f t="shared" si="26"/>
        <v>200</v>
      </c>
      <c r="P43" s="31">
        <f t="shared" si="26"/>
        <v>200</v>
      </c>
      <c r="Q43" s="31">
        <f t="shared" si="26"/>
        <v>200</v>
      </c>
    </row>
    <row r="44" spans="1:20" x14ac:dyDescent="0.25">
      <c r="A44" s="48"/>
      <c r="B44" s="82"/>
      <c r="C44" s="83"/>
      <c r="D44" s="27" t="s">
        <v>7</v>
      </c>
      <c r="E44" s="31">
        <f t="shared" si="23"/>
        <v>0</v>
      </c>
      <c r="F44" s="31">
        <f>F38</f>
        <v>0</v>
      </c>
      <c r="G44" s="31">
        <f t="shared" ref="G44:Q44" si="27">G38</f>
        <v>0</v>
      </c>
      <c r="H44" s="31">
        <f t="shared" si="27"/>
        <v>0</v>
      </c>
      <c r="I44" s="31">
        <f t="shared" si="27"/>
        <v>0</v>
      </c>
      <c r="J44" s="31">
        <f t="shared" si="27"/>
        <v>0</v>
      </c>
      <c r="K44" s="31">
        <f t="shared" si="27"/>
        <v>0</v>
      </c>
      <c r="L44" s="31">
        <f t="shared" si="27"/>
        <v>0</v>
      </c>
      <c r="M44" s="31">
        <f t="shared" si="27"/>
        <v>0</v>
      </c>
      <c r="N44" s="31">
        <f t="shared" si="27"/>
        <v>0</v>
      </c>
      <c r="O44" s="31">
        <f t="shared" si="27"/>
        <v>0</v>
      </c>
      <c r="P44" s="31">
        <f t="shared" si="27"/>
        <v>0</v>
      </c>
      <c r="Q44" s="31">
        <f t="shared" si="27"/>
        <v>0</v>
      </c>
    </row>
    <row r="45" spans="1:20" s="5" customFormat="1" x14ac:dyDescent="0.25">
      <c r="A45" s="69" t="s">
        <v>5</v>
      </c>
      <c r="B45" s="70"/>
      <c r="C45" s="71"/>
      <c r="D45" s="19" t="s">
        <v>3</v>
      </c>
      <c r="E45" s="29">
        <f>SUM(F45:Q45)</f>
        <v>1286126.9045199999</v>
      </c>
      <c r="F45" s="29">
        <f>SUM(F46:F50)</f>
        <v>102726.51617999999</v>
      </c>
      <c r="G45" s="29">
        <f t="shared" ref="G45:J45" si="28">SUM(G46:G50)</f>
        <v>108677.54664</v>
      </c>
      <c r="H45" s="29">
        <f t="shared" si="28"/>
        <v>113518.58802000002</v>
      </c>
      <c r="I45" s="29">
        <f t="shared" si="28"/>
        <v>88634.88833999999</v>
      </c>
      <c r="J45" s="29">
        <f t="shared" si="28"/>
        <v>112859.36533999999</v>
      </c>
      <c r="K45" s="29">
        <f t="shared" ref="K45:Q45" si="29">SUM(K46:K50)</f>
        <v>108530</v>
      </c>
      <c r="L45" s="29">
        <f t="shared" si="29"/>
        <v>108530</v>
      </c>
      <c r="M45" s="29">
        <f t="shared" si="29"/>
        <v>108530</v>
      </c>
      <c r="N45" s="29">
        <f t="shared" si="29"/>
        <v>108530</v>
      </c>
      <c r="O45" s="29">
        <f t="shared" si="29"/>
        <v>108530</v>
      </c>
      <c r="P45" s="29">
        <f t="shared" si="29"/>
        <v>108530</v>
      </c>
      <c r="Q45" s="29">
        <f t="shared" si="29"/>
        <v>108530</v>
      </c>
      <c r="R45" s="8"/>
      <c r="S45" s="6"/>
      <c r="T45" s="6"/>
    </row>
    <row r="46" spans="1:20" s="5" customFormat="1" x14ac:dyDescent="0.25">
      <c r="A46" s="72"/>
      <c r="B46" s="73"/>
      <c r="C46" s="74"/>
      <c r="D46" s="27" t="s">
        <v>25</v>
      </c>
      <c r="E46" s="31">
        <f>SUM(F46:Q46)</f>
        <v>2701.63</v>
      </c>
      <c r="F46" s="31">
        <f>F27+F40</f>
        <v>409.29</v>
      </c>
      <c r="G46" s="31">
        <f t="shared" ref="G46:Q46" si="30">G27+G40</f>
        <v>515</v>
      </c>
      <c r="H46" s="31">
        <f t="shared" si="30"/>
        <v>726.17000000000007</v>
      </c>
      <c r="I46" s="31">
        <f t="shared" si="30"/>
        <v>533.37</v>
      </c>
      <c r="J46" s="31">
        <f t="shared" si="30"/>
        <v>517.79999999999995</v>
      </c>
      <c r="K46" s="31">
        <f t="shared" si="30"/>
        <v>0</v>
      </c>
      <c r="L46" s="31">
        <f t="shared" si="30"/>
        <v>0</v>
      </c>
      <c r="M46" s="31">
        <f t="shared" si="30"/>
        <v>0</v>
      </c>
      <c r="N46" s="31">
        <f t="shared" si="30"/>
        <v>0</v>
      </c>
      <c r="O46" s="31">
        <f t="shared" si="30"/>
        <v>0</v>
      </c>
      <c r="P46" s="31">
        <f t="shared" si="30"/>
        <v>0</v>
      </c>
      <c r="Q46" s="31">
        <f t="shared" si="30"/>
        <v>0</v>
      </c>
      <c r="R46" s="8"/>
      <c r="S46" s="6"/>
      <c r="T46" s="6"/>
    </row>
    <row r="47" spans="1:20" s="5" customFormat="1" x14ac:dyDescent="0.25">
      <c r="A47" s="72"/>
      <c r="B47" s="73"/>
      <c r="C47" s="74"/>
      <c r="D47" s="27" t="s">
        <v>12</v>
      </c>
      <c r="E47" s="31">
        <f t="shared" ref="E47:E50" si="31">SUM(F47:Q47)</f>
        <v>860.32200000000012</v>
      </c>
      <c r="F47" s="31">
        <f>F28+F41</f>
        <v>187.38172</v>
      </c>
      <c r="G47" s="31">
        <f t="shared" ref="G47:Q47" si="32">G28+G41</f>
        <v>143.80025999999998</v>
      </c>
      <c r="H47" s="31">
        <f t="shared" si="32"/>
        <v>175.83334000000002</v>
      </c>
      <c r="I47" s="31">
        <f t="shared" si="32"/>
        <v>176.65334000000001</v>
      </c>
      <c r="J47" s="31">
        <f t="shared" si="32"/>
        <v>176.65334000000001</v>
      </c>
      <c r="K47" s="31">
        <f t="shared" si="32"/>
        <v>0</v>
      </c>
      <c r="L47" s="31">
        <f t="shared" si="32"/>
        <v>0</v>
      </c>
      <c r="M47" s="31">
        <f t="shared" si="32"/>
        <v>0</v>
      </c>
      <c r="N47" s="31">
        <f t="shared" si="32"/>
        <v>0</v>
      </c>
      <c r="O47" s="31">
        <f t="shared" si="32"/>
        <v>0</v>
      </c>
      <c r="P47" s="31">
        <f t="shared" si="32"/>
        <v>0</v>
      </c>
      <c r="Q47" s="31">
        <f t="shared" si="32"/>
        <v>0</v>
      </c>
      <c r="R47" s="8"/>
    </row>
    <row r="48" spans="1:20" s="5" customFormat="1" x14ac:dyDescent="0.25">
      <c r="A48" s="72"/>
      <c r="B48" s="73"/>
      <c r="C48" s="74"/>
      <c r="D48" s="27" t="s">
        <v>18</v>
      </c>
      <c r="E48" s="31">
        <f t="shared" si="31"/>
        <v>763.78909999999996</v>
      </c>
      <c r="F48" s="31">
        <f>F29+F42</f>
        <v>62.5</v>
      </c>
      <c r="G48" s="31">
        <f t="shared" ref="G48:Q48" si="33">G29+G42</f>
        <v>0</v>
      </c>
      <c r="H48" s="31">
        <f t="shared" si="33"/>
        <v>701.28909999999996</v>
      </c>
      <c r="I48" s="31">
        <f t="shared" si="33"/>
        <v>0</v>
      </c>
      <c r="J48" s="31">
        <f t="shared" si="33"/>
        <v>0</v>
      </c>
      <c r="K48" s="31">
        <f t="shared" si="33"/>
        <v>0</v>
      </c>
      <c r="L48" s="31">
        <f t="shared" si="33"/>
        <v>0</v>
      </c>
      <c r="M48" s="31">
        <f t="shared" si="33"/>
        <v>0</v>
      </c>
      <c r="N48" s="31">
        <f t="shared" si="33"/>
        <v>0</v>
      </c>
      <c r="O48" s="31">
        <f t="shared" si="33"/>
        <v>0</v>
      </c>
      <c r="P48" s="31">
        <f t="shared" si="33"/>
        <v>0</v>
      </c>
      <c r="Q48" s="31">
        <f t="shared" si="33"/>
        <v>0</v>
      </c>
      <c r="R48" s="8"/>
    </row>
    <row r="49" spans="1:18" s="5" customFormat="1" ht="33" x14ac:dyDescent="0.25">
      <c r="A49" s="72"/>
      <c r="B49" s="73"/>
      <c r="C49" s="74"/>
      <c r="D49" s="27" t="s">
        <v>19</v>
      </c>
      <c r="E49" s="31">
        <f t="shared" si="31"/>
        <v>1281801.1634200001</v>
      </c>
      <c r="F49" s="31">
        <f>F30+F43</f>
        <v>102067.34445999999</v>
      </c>
      <c r="G49" s="31">
        <f t="shared" ref="G49:Q49" si="34">G30+G43</f>
        <v>108018.74638</v>
      </c>
      <c r="H49" s="31">
        <f t="shared" si="34"/>
        <v>111915.29558000002</v>
      </c>
      <c r="I49" s="31">
        <f t="shared" si="34"/>
        <v>87924.864999999991</v>
      </c>
      <c r="J49" s="31">
        <f t="shared" si="34"/>
        <v>112164.912</v>
      </c>
      <c r="K49" s="31">
        <f t="shared" si="34"/>
        <v>108530</v>
      </c>
      <c r="L49" s="31">
        <f t="shared" si="34"/>
        <v>108530</v>
      </c>
      <c r="M49" s="31">
        <f t="shared" si="34"/>
        <v>108530</v>
      </c>
      <c r="N49" s="31">
        <f t="shared" si="34"/>
        <v>108530</v>
      </c>
      <c r="O49" s="31">
        <f t="shared" si="34"/>
        <v>108530</v>
      </c>
      <c r="P49" s="31">
        <f t="shared" si="34"/>
        <v>108530</v>
      </c>
      <c r="Q49" s="31">
        <f t="shared" si="34"/>
        <v>108530</v>
      </c>
      <c r="R49" s="8"/>
    </row>
    <row r="50" spans="1:18" s="5" customFormat="1" x14ac:dyDescent="0.25">
      <c r="A50" s="75"/>
      <c r="B50" s="76"/>
      <c r="C50" s="77"/>
      <c r="D50" s="27" t="s">
        <v>7</v>
      </c>
      <c r="E50" s="31">
        <f t="shared" si="31"/>
        <v>0</v>
      </c>
      <c r="F50" s="31">
        <f>F31+F44</f>
        <v>0</v>
      </c>
      <c r="G50" s="31">
        <f>G31+G44</f>
        <v>0</v>
      </c>
      <c r="H50" s="31">
        <f t="shared" ref="H50:Q50" si="35">H31+H44</f>
        <v>0</v>
      </c>
      <c r="I50" s="31">
        <f t="shared" si="35"/>
        <v>0</v>
      </c>
      <c r="J50" s="31">
        <f t="shared" si="35"/>
        <v>0</v>
      </c>
      <c r="K50" s="31">
        <f t="shared" si="35"/>
        <v>0</v>
      </c>
      <c r="L50" s="31">
        <f t="shared" si="35"/>
        <v>0</v>
      </c>
      <c r="M50" s="31">
        <f t="shared" si="35"/>
        <v>0</v>
      </c>
      <c r="N50" s="31">
        <f t="shared" si="35"/>
        <v>0</v>
      </c>
      <c r="O50" s="31">
        <f t="shared" si="35"/>
        <v>0</v>
      </c>
      <c r="P50" s="31">
        <f t="shared" si="35"/>
        <v>0</v>
      </c>
      <c r="Q50" s="31">
        <f t="shared" si="35"/>
        <v>0</v>
      </c>
      <c r="R50" s="8"/>
    </row>
    <row r="51" spans="1:18" x14ac:dyDescent="0.25">
      <c r="A51" s="65" t="s">
        <v>6</v>
      </c>
      <c r="B51" s="66"/>
      <c r="C51" s="66"/>
      <c r="D51" s="66"/>
      <c r="E51" s="66"/>
      <c r="F51" s="66"/>
      <c r="G51" s="66"/>
      <c r="H51" s="66"/>
      <c r="I51" s="67"/>
      <c r="J51" s="10"/>
      <c r="K51" s="10"/>
      <c r="L51" s="10"/>
      <c r="M51" s="11"/>
      <c r="N51" s="11"/>
      <c r="O51" s="11"/>
      <c r="P51" s="11"/>
      <c r="Q51" s="11"/>
      <c r="R51" s="9"/>
    </row>
    <row r="52" spans="1:18" x14ac:dyDescent="0.25">
      <c r="A52" s="56" t="s">
        <v>15</v>
      </c>
      <c r="B52" s="57"/>
      <c r="C52" s="58"/>
      <c r="D52" s="19" t="s">
        <v>3</v>
      </c>
      <c r="E52" s="29">
        <f>SUM(F52:Q52)</f>
        <v>0</v>
      </c>
      <c r="F52" s="29">
        <f>SUM(F53:F57)</f>
        <v>0</v>
      </c>
      <c r="G52" s="29">
        <f t="shared" ref="G52:J52" si="36">SUM(G53:G57)</f>
        <v>0</v>
      </c>
      <c r="H52" s="29">
        <f t="shared" si="36"/>
        <v>0</v>
      </c>
      <c r="I52" s="29">
        <f t="shared" si="36"/>
        <v>0</v>
      </c>
      <c r="J52" s="29">
        <f t="shared" si="36"/>
        <v>0</v>
      </c>
      <c r="K52" s="29">
        <f t="shared" ref="K52:Q52" si="37">SUM(K53:K57)</f>
        <v>0</v>
      </c>
      <c r="L52" s="29">
        <f t="shared" si="37"/>
        <v>0</v>
      </c>
      <c r="M52" s="29">
        <f t="shared" si="37"/>
        <v>0</v>
      </c>
      <c r="N52" s="29">
        <f t="shared" si="37"/>
        <v>0</v>
      </c>
      <c r="O52" s="29">
        <f t="shared" si="37"/>
        <v>0</v>
      </c>
      <c r="P52" s="29">
        <f t="shared" si="37"/>
        <v>0</v>
      </c>
      <c r="Q52" s="29">
        <f t="shared" si="37"/>
        <v>0</v>
      </c>
      <c r="R52" s="9"/>
    </row>
    <row r="53" spans="1:18" ht="24" customHeight="1" x14ac:dyDescent="0.25">
      <c r="A53" s="59"/>
      <c r="B53" s="60"/>
      <c r="C53" s="61"/>
      <c r="D53" s="21" t="s">
        <v>25</v>
      </c>
      <c r="E53" s="30">
        <f>SUM(F53:Q53)</f>
        <v>0</v>
      </c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32">
        <v>0</v>
      </c>
      <c r="L53" s="32">
        <v>0</v>
      </c>
      <c r="M53" s="32">
        <v>0</v>
      </c>
      <c r="N53" s="32">
        <v>0</v>
      </c>
      <c r="O53" s="32">
        <v>0</v>
      </c>
      <c r="P53" s="32">
        <v>0</v>
      </c>
      <c r="Q53" s="32">
        <v>0</v>
      </c>
      <c r="R53" s="9"/>
    </row>
    <row r="54" spans="1:18" ht="24" customHeight="1" x14ac:dyDescent="0.25">
      <c r="A54" s="59"/>
      <c r="B54" s="60"/>
      <c r="C54" s="61"/>
      <c r="D54" s="21" t="s">
        <v>12</v>
      </c>
      <c r="E54" s="30">
        <f t="shared" ref="E54:E57" si="38">SUM(F54:Q54)</f>
        <v>0</v>
      </c>
      <c r="F54" s="33">
        <v>0</v>
      </c>
      <c r="G54" s="33">
        <v>0</v>
      </c>
      <c r="H54" s="33">
        <v>0</v>
      </c>
      <c r="I54" s="33">
        <v>0</v>
      </c>
      <c r="J54" s="33">
        <v>0</v>
      </c>
      <c r="K54" s="33">
        <v>0</v>
      </c>
      <c r="L54" s="33">
        <v>0</v>
      </c>
      <c r="M54" s="33">
        <v>0</v>
      </c>
      <c r="N54" s="33">
        <v>0</v>
      </c>
      <c r="O54" s="33">
        <v>0</v>
      </c>
      <c r="P54" s="33">
        <v>0</v>
      </c>
      <c r="Q54" s="33">
        <v>0</v>
      </c>
      <c r="R54" s="9"/>
    </row>
    <row r="55" spans="1:18" ht="24" customHeight="1" x14ac:dyDescent="0.25">
      <c r="A55" s="59"/>
      <c r="B55" s="60"/>
      <c r="C55" s="61"/>
      <c r="D55" s="21" t="s">
        <v>18</v>
      </c>
      <c r="E55" s="30">
        <f t="shared" si="38"/>
        <v>0</v>
      </c>
      <c r="F55" s="33">
        <v>0</v>
      </c>
      <c r="G55" s="33">
        <v>0</v>
      </c>
      <c r="H55" s="33">
        <v>0</v>
      </c>
      <c r="I55" s="33">
        <v>0</v>
      </c>
      <c r="J55" s="33">
        <v>0</v>
      </c>
      <c r="K55" s="33">
        <v>0</v>
      </c>
      <c r="L55" s="33">
        <v>0</v>
      </c>
      <c r="M55" s="33">
        <v>0</v>
      </c>
      <c r="N55" s="33">
        <v>0</v>
      </c>
      <c r="O55" s="33">
        <v>0</v>
      </c>
      <c r="P55" s="33">
        <v>0</v>
      </c>
      <c r="Q55" s="33">
        <v>0</v>
      </c>
      <c r="R55" s="9"/>
    </row>
    <row r="56" spans="1:18" ht="36.75" customHeight="1" x14ac:dyDescent="0.25">
      <c r="A56" s="59"/>
      <c r="B56" s="60"/>
      <c r="C56" s="61"/>
      <c r="D56" s="21" t="s">
        <v>19</v>
      </c>
      <c r="E56" s="30">
        <f t="shared" si="38"/>
        <v>0</v>
      </c>
      <c r="F56" s="33">
        <v>0</v>
      </c>
      <c r="G56" s="33">
        <v>0</v>
      </c>
      <c r="H56" s="33">
        <v>0</v>
      </c>
      <c r="I56" s="33">
        <v>0</v>
      </c>
      <c r="J56" s="33">
        <v>0</v>
      </c>
      <c r="K56" s="33">
        <v>0</v>
      </c>
      <c r="L56" s="33">
        <v>0</v>
      </c>
      <c r="M56" s="33">
        <v>0</v>
      </c>
      <c r="N56" s="33">
        <v>0</v>
      </c>
      <c r="O56" s="33">
        <v>0</v>
      </c>
      <c r="P56" s="33">
        <v>0</v>
      </c>
      <c r="Q56" s="33">
        <v>0</v>
      </c>
      <c r="R56" s="9"/>
    </row>
    <row r="57" spans="1:18" ht="24" customHeight="1" x14ac:dyDescent="0.25">
      <c r="A57" s="62"/>
      <c r="B57" s="63"/>
      <c r="C57" s="64"/>
      <c r="D57" s="21" t="s">
        <v>7</v>
      </c>
      <c r="E57" s="30">
        <f t="shared" si="38"/>
        <v>0</v>
      </c>
      <c r="F57" s="33">
        <v>0</v>
      </c>
      <c r="G57" s="33">
        <v>0</v>
      </c>
      <c r="H57" s="33">
        <v>0</v>
      </c>
      <c r="I57" s="33">
        <v>0</v>
      </c>
      <c r="J57" s="33">
        <v>0</v>
      </c>
      <c r="K57" s="33">
        <v>0</v>
      </c>
      <c r="L57" s="33">
        <v>0</v>
      </c>
      <c r="M57" s="33">
        <v>0</v>
      </c>
      <c r="N57" s="33">
        <v>0</v>
      </c>
      <c r="O57" s="33">
        <v>0</v>
      </c>
      <c r="P57" s="33">
        <v>0</v>
      </c>
      <c r="Q57" s="33">
        <v>0</v>
      </c>
      <c r="R57" s="9"/>
    </row>
    <row r="58" spans="1:18" ht="24" customHeight="1" x14ac:dyDescent="0.25">
      <c r="A58" s="56" t="s">
        <v>8</v>
      </c>
      <c r="B58" s="57"/>
      <c r="C58" s="58"/>
      <c r="D58" s="19" t="s">
        <v>3</v>
      </c>
      <c r="E58" s="29">
        <f>SUM(F58:Q58)</f>
        <v>1286126.9045199999</v>
      </c>
      <c r="F58" s="29">
        <f>SUM(F59:F63)</f>
        <v>102726.51617999999</v>
      </c>
      <c r="G58" s="29">
        <f t="shared" ref="G58:Q58" si="39">SUM(G59:G63)</f>
        <v>108677.54664</v>
      </c>
      <c r="H58" s="29">
        <f t="shared" si="39"/>
        <v>113518.58802000002</v>
      </c>
      <c r="I58" s="29">
        <f t="shared" si="39"/>
        <v>88634.88833999999</v>
      </c>
      <c r="J58" s="29">
        <f t="shared" si="39"/>
        <v>112859.36533999999</v>
      </c>
      <c r="K58" s="29">
        <f t="shared" si="39"/>
        <v>108530</v>
      </c>
      <c r="L58" s="29">
        <f t="shared" si="39"/>
        <v>108530</v>
      </c>
      <c r="M58" s="29">
        <f t="shared" si="39"/>
        <v>108530</v>
      </c>
      <c r="N58" s="29">
        <f t="shared" si="39"/>
        <v>108530</v>
      </c>
      <c r="O58" s="29">
        <f t="shared" si="39"/>
        <v>108530</v>
      </c>
      <c r="P58" s="29">
        <f t="shared" si="39"/>
        <v>108530</v>
      </c>
      <c r="Q58" s="29">
        <f t="shared" si="39"/>
        <v>108530</v>
      </c>
    </row>
    <row r="59" spans="1:18" ht="24" customHeight="1" x14ac:dyDescent="0.25">
      <c r="A59" s="59"/>
      <c r="B59" s="60"/>
      <c r="C59" s="61"/>
      <c r="D59" s="21" t="s">
        <v>25</v>
      </c>
      <c r="E59" s="30">
        <f t="shared" ref="E59:E63" si="40">SUM(F59:Q59)</f>
        <v>2701.63</v>
      </c>
      <c r="F59" s="33">
        <f>F46-F53</f>
        <v>409.29</v>
      </c>
      <c r="G59" s="33">
        <f t="shared" ref="G59:Q59" si="41">G46-G53</f>
        <v>515</v>
      </c>
      <c r="H59" s="33">
        <f t="shared" si="41"/>
        <v>726.17000000000007</v>
      </c>
      <c r="I59" s="33">
        <f t="shared" si="41"/>
        <v>533.37</v>
      </c>
      <c r="J59" s="33">
        <f t="shared" si="41"/>
        <v>517.79999999999995</v>
      </c>
      <c r="K59" s="33">
        <f t="shared" si="41"/>
        <v>0</v>
      </c>
      <c r="L59" s="33">
        <f t="shared" si="41"/>
        <v>0</v>
      </c>
      <c r="M59" s="33">
        <f t="shared" si="41"/>
        <v>0</v>
      </c>
      <c r="N59" s="33">
        <f t="shared" si="41"/>
        <v>0</v>
      </c>
      <c r="O59" s="33">
        <f t="shared" si="41"/>
        <v>0</v>
      </c>
      <c r="P59" s="33">
        <f t="shared" si="41"/>
        <v>0</v>
      </c>
      <c r="Q59" s="33">
        <f t="shared" si="41"/>
        <v>0</v>
      </c>
    </row>
    <row r="60" spans="1:18" ht="24" customHeight="1" x14ac:dyDescent="0.25">
      <c r="A60" s="59"/>
      <c r="B60" s="60"/>
      <c r="C60" s="61"/>
      <c r="D60" s="21" t="s">
        <v>12</v>
      </c>
      <c r="E60" s="30">
        <f t="shared" si="40"/>
        <v>860.32200000000012</v>
      </c>
      <c r="F60" s="33">
        <f t="shared" ref="F60:Q60" si="42">F47-F54</f>
        <v>187.38172</v>
      </c>
      <c r="G60" s="33">
        <f t="shared" si="42"/>
        <v>143.80025999999998</v>
      </c>
      <c r="H60" s="33">
        <f t="shared" si="42"/>
        <v>175.83334000000002</v>
      </c>
      <c r="I60" s="33">
        <f t="shared" si="42"/>
        <v>176.65334000000001</v>
      </c>
      <c r="J60" s="33">
        <f t="shared" si="42"/>
        <v>176.65334000000001</v>
      </c>
      <c r="K60" s="33">
        <f t="shared" si="42"/>
        <v>0</v>
      </c>
      <c r="L60" s="33">
        <f t="shared" si="42"/>
        <v>0</v>
      </c>
      <c r="M60" s="33">
        <f t="shared" si="42"/>
        <v>0</v>
      </c>
      <c r="N60" s="33">
        <f t="shared" si="42"/>
        <v>0</v>
      </c>
      <c r="O60" s="33">
        <f t="shared" si="42"/>
        <v>0</v>
      </c>
      <c r="P60" s="33">
        <f t="shared" si="42"/>
        <v>0</v>
      </c>
      <c r="Q60" s="33">
        <f t="shared" si="42"/>
        <v>0</v>
      </c>
    </row>
    <row r="61" spans="1:18" ht="24" customHeight="1" x14ac:dyDescent="0.25">
      <c r="A61" s="59"/>
      <c r="B61" s="60"/>
      <c r="C61" s="61"/>
      <c r="D61" s="21" t="s">
        <v>18</v>
      </c>
      <c r="E61" s="30">
        <f t="shared" si="40"/>
        <v>763.78909999999996</v>
      </c>
      <c r="F61" s="33">
        <f t="shared" ref="F61:Q61" si="43">F48-F55</f>
        <v>62.5</v>
      </c>
      <c r="G61" s="33">
        <f t="shared" si="43"/>
        <v>0</v>
      </c>
      <c r="H61" s="33">
        <f t="shared" si="43"/>
        <v>701.28909999999996</v>
      </c>
      <c r="I61" s="33">
        <f t="shared" si="43"/>
        <v>0</v>
      </c>
      <c r="J61" s="33">
        <f t="shared" si="43"/>
        <v>0</v>
      </c>
      <c r="K61" s="33">
        <f t="shared" si="43"/>
        <v>0</v>
      </c>
      <c r="L61" s="33">
        <f t="shared" si="43"/>
        <v>0</v>
      </c>
      <c r="M61" s="33">
        <f t="shared" si="43"/>
        <v>0</v>
      </c>
      <c r="N61" s="33">
        <f t="shared" si="43"/>
        <v>0</v>
      </c>
      <c r="O61" s="33">
        <f t="shared" si="43"/>
        <v>0</v>
      </c>
      <c r="P61" s="33">
        <f t="shared" si="43"/>
        <v>0</v>
      </c>
      <c r="Q61" s="33">
        <f t="shared" si="43"/>
        <v>0</v>
      </c>
    </row>
    <row r="62" spans="1:18" ht="39.75" customHeight="1" x14ac:dyDescent="0.25">
      <c r="A62" s="59"/>
      <c r="B62" s="60"/>
      <c r="C62" s="61"/>
      <c r="D62" s="21" t="s">
        <v>19</v>
      </c>
      <c r="E62" s="30">
        <f>SUM(F62:Q62)</f>
        <v>1281801.1634200001</v>
      </c>
      <c r="F62" s="33">
        <f t="shared" ref="F62:Q62" si="44">F49-F56</f>
        <v>102067.34445999999</v>
      </c>
      <c r="G62" s="33">
        <f t="shared" si="44"/>
        <v>108018.74638</v>
      </c>
      <c r="H62" s="33">
        <f t="shared" si="44"/>
        <v>111915.29558000002</v>
      </c>
      <c r="I62" s="33">
        <f t="shared" si="44"/>
        <v>87924.864999999991</v>
      </c>
      <c r="J62" s="33">
        <f t="shared" si="44"/>
        <v>112164.912</v>
      </c>
      <c r="K62" s="33">
        <f t="shared" si="44"/>
        <v>108530</v>
      </c>
      <c r="L62" s="33">
        <f t="shared" si="44"/>
        <v>108530</v>
      </c>
      <c r="M62" s="33">
        <f t="shared" si="44"/>
        <v>108530</v>
      </c>
      <c r="N62" s="33">
        <f t="shared" si="44"/>
        <v>108530</v>
      </c>
      <c r="O62" s="33">
        <f t="shared" si="44"/>
        <v>108530</v>
      </c>
      <c r="P62" s="33">
        <f t="shared" si="44"/>
        <v>108530</v>
      </c>
      <c r="Q62" s="33">
        <f t="shared" si="44"/>
        <v>108530</v>
      </c>
    </row>
    <row r="63" spans="1:18" ht="24" customHeight="1" x14ac:dyDescent="0.25">
      <c r="A63" s="62"/>
      <c r="B63" s="63"/>
      <c r="C63" s="64"/>
      <c r="D63" s="21" t="s">
        <v>7</v>
      </c>
      <c r="E63" s="30">
        <f t="shared" si="40"/>
        <v>0</v>
      </c>
      <c r="F63" s="33">
        <f t="shared" ref="F63:Q63" si="45">F50-F57</f>
        <v>0</v>
      </c>
      <c r="G63" s="33">
        <f t="shared" si="45"/>
        <v>0</v>
      </c>
      <c r="H63" s="33">
        <f t="shared" si="45"/>
        <v>0</v>
      </c>
      <c r="I63" s="33">
        <f t="shared" si="45"/>
        <v>0</v>
      </c>
      <c r="J63" s="33">
        <f t="shared" si="45"/>
        <v>0</v>
      </c>
      <c r="K63" s="33">
        <f t="shared" si="45"/>
        <v>0</v>
      </c>
      <c r="L63" s="33">
        <f t="shared" si="45"/>
        <v>0</v>
      </c>
      <c r="M63" s="33">
        <f t="shared" si="45"/>
        <v>0</v>
      </c>
      <c r="N63" s="33">
        <f t="shared" si="45"/>
        <v>0</v>
      </c>
      <c r="O63" s="33">
        <f t="shared" si="45"/>
        <v>0</v>
      </c>
      <c r="P63" s="33">
        <f t="shared" si="45"/>
        <v>0</v>
      </c>
      <c r="Q63" s="33">
        <f t="shared" si="45"/>
        <v>0</v>
      </c>
    </row>
    <row r="64" spans="1:18" ht="24" customHeight="1" x14ac:dyDescent="0.25">
      <c r="A64" s="68" t="s">
        <v>6</v>
      </c>
      <c r="B64" s="68"/>
      <c r="C64" s="68"/>
      <c r="D64" s="68"/>
      <c r="E64" s="68"/>
      <c r="F64" s="68"/>
      <c r="G64" s="68"/>
      <c r="H64" s="68"/>
      <c r="I64" s="68"/>
      <c r="J64" s="34"/>
      <c r="K64" s="34"/>
      <c r="L64" s="10"/>
      <c r="M64" s="11"/>
      <c r="N64" s="11"/>
      <c r="O64" s="11"/>
      <c r="P64" s="11"/>
      <c r="Q64" s="11"/>
    </row>
    <row r="65" spans="1:17" ht="24" customHeight="1" x14ac:dyDescent="0.25">
      <c r="A65" s="56" t="s">
        <v>29</v>
      </c>
      <c r="B65" s="57"/>
      <c r="C65" s="58"/>
      <c r="D65" s="19" t="s">
        <v>3</v>
      </c>
      <c r="E65" s="29">
        <f t="shared" ref="E65:E72" si="46">SUM(F65:Q65)</f>
        <v>627347.49103999999</v>
      </c>
      <c r="F65" s="29">
        <f>SUM(F66:F70)</f>
        <v>49395.690350000004</v>
      </c>
      <c r="G65" s="29">
        <f t="shared" ref="G65:Q65" si="47">SUM(G66:G70)</f>
        <v>55106.697260000001</v>
      </c>
      <c r="H65" s="29">
        <f t="shared" si="47"/>
        <v>56534.55275000001</v>
      </c>
      <c r="I65" s="29">
        <f t="shared" si="47"/>
        <v>55559.567340000001</v>
      </c>
      <c r="J65" s="29">
        <f t="shared" si="47"/>
        <v>55658.483339999999</v>
      </c>
      <c r="K65" s="29">
        <f t="shared" si="47"/>
        <v>50727.5</v>
      </c>
      <c r="L65" s="29">
        <f t="shared" si="47"/>
        <v>50727.5</v>
      </c>
      <c r="M65" s="29">
        <f t="shared" si="47"/>
        <v>50727.5</v>
      </c>
      <c r="N65" s="29">
        <f t="shared" si="47"/>
        <v>50727.5</v>
      </c>
      <c r="O65" s="29">
        <f t="shared" si="47"/>
        <v>50727.5</v>
      </c>
      <c r="P65" s="29">
        <f t="shared" si="47"/>
        <v>50727.5</v>
      </c>
      <c r="Q65" s="29">
        <f t="shared" si="47"/>
        <v>50727.5</v>
      </c>
    </row>
    <row r="66" spans="1:17" ht="24" customHeight="1" x14ac:dyDescent="0.25">
      <c r="A66" s="59"/>
      <c r="B66" s="60"/>
      <c r="C66" s="61"/>
      <c r="D66" s="21" t="s">
        <v>25</v>
      </c>
      <c r="E66" s="30">
        <f t="shared" si="46"/>
        <v>2701.63</v>
      </c>
      <c r="F66" s="30">
        <f>F9+F21+F34</f>
        <v>409.29</v>
      </c>
      <c r="G66" s="30">
        <f t="shared" ref="G66:Q66" si="48">G9+G21+G34</f>
        <v>515</v>
      </c>
      <c r="H66" s="30">
        <f t="shared" si="48"/>
        <v>726.17000000000007</v>
      </c>
      <c r="I66" s="30">
        <f t="shared" si="48"/>
        <v>533.37</v>
      </c>
      <c r="J66" s="30">
        <f t="shared" si="48"/>
        <v>517.79999999999995</v>
      </c>
      <c r="K66" s="30">
        <f t="shared" si="48"/>
        <v>0</v>
      </c>
      <c r="L66" s="30">
        <f t="shared" si="48"/>
        <v>0</v>
      </c>
      <c r="M66" s="30">
        <f t="shared" si="48"/>
        <v>0</v>
      </c>
      <c r="N66" s="30">
        <f t="shared" si="48"/>
        <v>0</v>
      </c>
      <c r="O66" s="30">
        <f t="shared" si="48"/>
        <v>0</v>
      </c>
      <c r="P66" s="30">
        <f t="shared" si="48"/>
        <v>0</v>
      </c>
      <c r="Q66" s="30">
        <f t="shared" si="48"/>
        <v>0</v>
      </c>
    </row>
    <row r="67" spans="1:17" ht="24" customHeight="1" x14ac:dyDescent="0.25">
      <c r="A67" s="59"/>
      <c r="B67" s="60"/>
      <c r="C67" s="61"/>
      <c r="D67" s="21" t="s">
        <v>12</v>
      </c>
      <c r="E67" s="30">
        <f t="shared" si="46"/>
        <v>860.32200000000012</v>
      </c>
      <c r="F67" s="30">
        <f t="shared" ref="F67:Q67" si="49">F10+F22+F35</f>
        <v>187.38172</v>
      </c>
      <c r="G67" s="30">
        <f t="shared" si="49"/>
        <v>143.80025999999998</v>
      </c>
      <c r="H67" s="30">
        <f t="shared" si="49"/>
        <v>175.83334000000002</v>
      </c>
      <c r="I67" s="30">
        <f t="shared" si="49"/>
        <v>176.65334000000001</v>
      </c>
      <c r="J67" s="30">
        <f t="shared" si="49"/>
        <v>176.65334000000001</v>
      </c>
      <c r="K67" s="30">
        <f t="shared" si="49"/>
        <v>0</v>
      </c>
      <c r="L67" s="30">
        <f t="shared" si="49"/>
        <v>0</v>
      </c>
      <c r="M67" s="30">
        <f t="shared" si="49"/>
        <v>0</v>
      </c>
      <c r="N67" s="30">
        <f t="shared" si="49"/>
        <v>0</v>
      </c>
      <c r="O67" s="30">
        <f t="shared" si="49"/>
        <v>0</v>
      </c>
      <c r="P67" s="30">
        <f t="shared" si="49"/>
        <v>0</v>
      </c>
      <c r="Q67" s="30">
        <f t="shared" si="49"/>
        <v>0</v>
      </c>
    </row>
    <row r="68" spans="1:17" ht="24" customHeight="1" x14ac:dyDescent="0.25">
      <c r="A68" s="59"/>
      <c r="B68" s="60"/>
      <c r="C68" s="61"/>
      <c r="D68" s="21" t="s">
        <v>18</v>
      </c>
      <c r="E68" s="30">
        <f t="shared" si="46"/>
        <v>695.52409999999998</v>
      </c>
      <c r="F68" s="30">
        <f t="shared" ref="F68:Q68" si="50">F11+F23+F36</f>
        <v>62.5</v>
      </c>
      <c r="G68" s="30">
        <f t="shared" si="50"/>
        <v>0</v>
      </c>
      <c r="H68" s="30">
        <f t="shared" si="50"/>
        <v>633.02409999999998</v>
      </c>
      <c r="I68" s="30">
        <f t="shared" si="50"/>
        <v>0</v>
      </c>
      <c r="J68" s="30">
        <f t="shared" si="50"/>
        <v>0</v>
      </c>
      <c r="K68" s="30">
        <f t="shared" si="50"/>
        <v>0</v>
      </c>
      <c r="L68" s="30">
        <f t="shared" si="50"/>
        <v>0</v>
      </c>
      <c r="M68" s="30">
        <f t="shared" si="50"/>
        <v>0</v>
      </c>
      <c r="N68" s="30">
        <f t="shared" si="50"/>
        <v>0</v>
      </c>
      <c r="O68" s="30">
        <f t="shared" si="50"/>
        <v>0</v>
      </c>
      <c r="P68" s="30">
        <f t="shared" si="50"/>
        <v>0</v>
      </c>
      <c r="Q68" s="30">
        <f t="shared" si="50"/>
        <v>0</v>
      </c>
    </row>
    <row r="69" spans="1:17" ht="31.5" customHeight="1" x14ac:dyDescent="0.25">
      <c r="A69" s="59"/>
      <c r="B69" s="60"/>
      <c r="C69" s="61"/>
      <c r="D69" s="21" t="s">
        <v>19</v>
      </c>
      <c r="E69" s="30">
        <f t="shared" si="46"/>
        <v>623090.01494000002</v>
      </c>
      <c r="F69" s="30">
        <f t="shared" ref="F69:Q69" si="51">F12+F24+F37</f>
        <v>48736.518630000006</v>
      </c>
      <c r="G69" s="30">
        <f t="shared" si="51"/>
        <v>54447.896999999997</v>
      </c>
      <c r="H69" s="30">
        <f>H12+H24+H37</f>
        <v>54999.525310000012</v>
      </c>
      <c r="I69" s="30">
        <f t="shared" si="51"/>
        <v>54849.544000000002</v>
      </c>
      <c r="J69" s="30">
        <f t="shared" si="51"/>
        <v>54964.03</v>
      </c>
      <c r="K69" s="30">
        <f t="shared" si="51"/>
        <v>50727.5</v>
      </c>
      <c r="L69" s="30">
        <f t="shared" si="51"/>
        <v>50727.5</v>
      </c>
      <c r="M69" s="30">
        <f t="shared" si="51"/>
        <v>50727.5</v>
      </c>
      <c r="N69" s="30">
        <f t="shared" si="51"/>
        <v>50727.5</v>
      </c>
      <c r="O69" s="30">
        <f t="shared" si="51"/>
        <v>50727.5</v>
      </c>
      <c r="P69" s="30">
        <f t="shared" si="51"/>
        <v>50727.5</v>
      </c>
      <c r="Q69" s="30">
        <f t="shared" si="51"/>
        <v>50727.5</v>
      </c>
    </row>
    <row r="70" spans="1:17" ht="24" customHeight="1" x14ac:dyDescent="0.25">
      <c r="A70" s="62"/>
      <c r="B70" s="63"/>
      <c r="C70" s="64"/>
      <c r="D70" s="21" t="s">
        <v>7</v>
      </c>
      <c r="E70" s="30">
        <f t="shared" si="46"/>
        <v>0</v>
      </c>
      <c r="F70" s="30">
        <f t="shared" ref="F70:Q70" si="52">F13+F25+F38</f>
        <v>0</v>
      </c>
      <c r="G70" s="30">
        <f t="shared" si="52"/>
        <v>0</v>
      </c>
      <c r="H70" s="30">
        <f t="shared" si="52"/>
        <v>0</v>
      </c>
      <c r="I70" s="30">
        <f t="shared" si="52"/>
        <v>0</v>
      </c>
      <c r="J70" s="30">
        <f t="shared" si="52"/>
        <v>0</v>
      </c>
      <c r="K70" s="30">
        <f t="shared" si="52"/>
        <v>0</v>
      </c>
      <c r="L70" s="30">
        <f t="shared" si="52"/>
        <v>0</v>
      </c>
      <c r="M70" s="30">
        <f t="shared" si="52"/>
        <v>0</v>
      </c>
      <c r="N70" s="30">
        <f t="shared" si="52"/>
        <v>0</v>
      </c>
      <c r="O70" s="30">
        <f t="shared" si="52"/>
        <v>0</v>
      </c>
      <c r="P70" s="30">
        <f t="shared" si="52"/>
        <v>0</v>
      </c>
      <c r="Q70" s="30">
        <f t="shared" si="52"/>
        <v>0</v>
      </c>
    </row>
    <row r="71" spans="1:17" ht="24" customHeight="1" x14ac:dyDescent="0.25">
      <c r="A71" s="35" t="s">
        <v>32</v>
      </c>
      <c r="B71" s="36"/>
      <c r="C71" s="37"/>
      <c r="D71" s="19" t="s">
        <v>3</v>
      </c>
      <c r="E71" s="29">
        <f t="shared" si="46"/>
        <v>658779.41347999999</v>
      </c>
      <c r="F71" s="29">
        <f>SUM(F72:F76)</f>
        <v>53330.825829999994</v>
      </c>
      <c r="G71" s="29">
        <f t="shared" ref="G71:Q71" si="53">SUM(G72:G76)</f>
        <v>53570.84938</v>
      </c>
      <c r="H71" s="29">
        <f t="shared" si="53"/>
        <v>56984.03527</v>
      </c>
      <c r="I71" s="29">
        <f t="shared" si="53"/>
        <v>33075.320999999996</v>
      </c>
      <c r="J71" s="29">
        <f t="shared" si="53"/>
        <v>57200.881999999998</v>
      </c>
      <c r="K71" s="29">
        <f t="shared" si="53"/>
        <v>57802.5</v>
      </c>
      <c r="L71" s="29">
        <f t="shared" si="53"/>
        <v>57802.5</v>
      </c>
      <c r="M71" s="29">
        <f t="shared" si="53"/>
        <v>57802.5</v>
      </c>
      <c r="N71" s="29">
        <f t="shared" si="53"/>
        <v>57802.5</v>
      </c>
      <c r="O71" s="29">
        <f t="shared" si="53"/>
        <v>57802.5</v>
      </c>
      <c r="P71" s="29">
        <f t="shared" si="53"/>
        <v>57802.5</v>
      </c>
      <c r="Q71" s="29">
        <f t="shared" si="53"/>
        <v>57802.5</v>
      </c>
    </row>
    <row r="72" spans="1:17" ht="24" customHeight="1" x14ac:dyDescent="0.25">
      <c r="A72" s="38"/>
      <c r="B72" s="39"/>
      <c r="C72" s="40"/>
      <c r="D72" s="21" t="s">
        <v>25</v>
      </c>
      <c r="E72" s="30">
        <f t="shared" si="46"/>
        <v>0</v>
      </c>
      <c r="F72" s="33">
        <f>F15</f>
        <v>0</v>
      </c>
      <c r="G72" s="33">
        <f t="shared" ref="G72:Q72" si="54">G15</f>
        <v>0</v>
      </c>
      <c r="H72" s="33">
        <f t="shared" si="54"/>
        <v>0</v>
      </c>
      <c r="I72" s="33">
        <f t="shared" si="54"/>
        <v>0</v>
      </c>
      <c r="J72" s="33">
        <f t="shared" si="54"/>
        <v>0</v>
      </c>
      <c r="K72" s="33">
        <f t="shared" si="54"/>
        <v>0</v>
      </c>
      <c r="L72" s="33">
        <f t="shared" si="54"/>
        <v>0</v>
      </c>
      <c r="M72" s="33">
        <f t="shared" si="54"/>
        <v>0</v>
      </c>
      <c r="N72" s="33">
        <f t="shared" si="54"/>
        <v>0</v>
      </c>
      <c r="O72" s="33">
        <f t="shared" si="54"/>
        <v>0</v>
      </c>
      <c r="P72" s="33">
        <f t="shared" si="54"/>
        <v>0</v>
      </c>
      <c r="Q72" s="33">
        <f t="shared" si="54"/>
        <v>0</v>
      </c>
    </row>
    <row r="73" spans="1:17" ht="24" customHeight="1" x14ac:dyDescent="0.25">
      <c r="A73" s="38"/>
      <c r="B73" s="39"/>
      <c r="C73" s="40"/>
      <c r="D73" s="21" t="s">
        <v>12</v>
      </c>
      <c r="E73" s="30">
        <f t="shared" ref="E73:E76" si="55">SUM(F73:Q73)</f>
        <v>0</v>
      </c>
      <c r="F73" s="33">
        <f>F2</f>
        <v>0</v>
      </c>
      <c r="G73" s="33">
        <f t="shared" ref="G73:Q73" si="56">G16</f>
        <v>0</v>
      </c>
      <c r="H73" s="33">
        <f t="shared" si="56"/>
        <v>0</v>
      </c>
      <c r="I73" s="33">
        <f t="shared" si="56"/>
        <v>0</v>
      </c>
      <c r="J73" s="33">
        <f t="shared" si="56"/>
        <v>0</v>
      </c>
      <c r="K73" s="33">
        <f t="shared" si="56"/>
        <v>0</v>
      </c>
      <c r="L73" s="33">
        <f t="shared" si="56"/>
        <v>0</v>
      </c>
      <c r="M73" s="33">
        <f t="shared" si="56"/>
        <v>0</v>
      </c>
      <c r="N73" s="33">
        <f t="shared" si="56"/>
        <v>0</v>
      </c>
      <c r="O73" s="33">
        <f t="shared" si="56"/>
        <v>0</v>
      </c>
      <c r="P73" s="33">
        <f t="shared" si="56"/>
        <v>0</v>
      </c>
      <c r="Q73" s="33">
        <f t="shared" si="56"/>
        <v>0</v>
      </c>
    </row>
    <row r="74" spans="1:17" ht="24" customHeight="1" x14ac:dyDescent="0.25">
      <c r="A74" s="38"/>
      <c r="B74" s="39"/>
      <c r="C74" s="40"/>
      <c r="D74" s="21" t="s">
        <v>18</v>
      </c>
      <c r="E74" s="30">
        <f t="shared" si="55"/>
        <v>68.265000000000001</v>
      </c>
      <c r="F74" s="33">
        <f t="shared" ref="F74:Q74" si="57">F17</f>
        <v>0</v>
      </c>
      <c r="G74" s="33">
        <f t="shared" si="57"/>
        <v>0</v>
      </c>
      <c r="H74" s="33">
        <f t="shared" si="57"/>
        <v>68.265000000000001</v>
      </c>
      <c r="I74" s="33">
        <f t="shared" si="57"/>
        <v>0</v>
      </c>
      <c r="J74" s="33">
        <f t="shared" si="57"/>
        <v>0</v>
      </c>
      <c r="K74" s="33">
        <f t="shared" si="57"/>
        <v>0</v>
      </c>
      <c r="L74" s="33">
        <f t="shared" si="57"/>
        <v>0</v>
      </c>
      <c r="M74" s="33">
        <f t="shared" si="57"/>
        <v>0</v>
      </c>
      <c r="N74" s="33">
        <f t="shared" si="57"/>
        <v>0</v>
      </c>
      <c r="O74" s="33">
        <f t="shared" si="57"/>
        <v>0</v>
      </c>
      <c r="P74" s="33">
        <f t="shared" si="57"/>
        <v>0</v>
      </c>
      <c r="Q74" s="33">
        <f t="shared" si="57"/>
        <v>0</v>
      </c>
    </row>
    <row r="75" spans="1:17" ht="36.75" customHeight="1" x14ac:dyDescent="0.25">
      <c r="A75" s="38"/>
      <c r="B75" s="39"/>
      <c r="C75" s="40"/>
      <c r="D75" s="21" t="s">
        <v>19</v>
      </c>
      <c r="E75" s="30">
        <f t="shared" si="55"/>
        <v>658711.14847999997</v>
      </c>
      <c r="F75" s="33">
        <f t="shared" ref="F75:Q75" si="58">F18</f>
        <v>53330.825829999994</v>
      </c>
      <c r="G75" s="33">
        <f t="shared" si="58"/>
        <v>53570.84938</v>
      </c>
      <c r="H75" s="33">
        <f>H18</f>
        <v>56915.770270000001</v>
      </c>
      <c r="I75" s="33">
        <f t="shared" si="58"/>
        <v>33075.320999999996</v>
      </c>
      <c r="J75" s="33">
        <f t="shared" si="58"/>
        <v>57200.881999999998</v>
      </c>
      <c r="K75" s="33">
        <f t="shared" si="58"/>
        <v>57802.5</v>
      </c>
      <c r="L75" s="33">
        <f t="shared" si="58"/>
        <v>57802.5</v>
      </c>
      <c r="M75" s="33">
        <f t="shared" si="58"/>
        <v>57802.5</v>
      </c>
      <c r="N75" s="33">
        <f t="shared" si="58"/>
        <v>57802.5</v>
      </c>
      <c r="O75" s="33">
        <f t="shared" si="58"/>
        <v>57802.5</v>
      </c>
      <c r="P75" s="33">
        <f t="shared" si="58"/>
        <v>57802.5</v>
      </c>
      <c r="Q75" s="33">
        <f t="shared" si="58"/>
        <v>57802.5</v>
      </c>
    </row>
    <row r="76" spans="1:17" ht="24" customHeight="1" x14ac:dyDescent="0.25">
      <c r="A76" s="41"/>
      <c r="B76" s="42"/>
      <c r="C76" s="43"/>
      <c r="D76" s="21" t="s">
        <v>7</v>
      </c>
      <c r="E76" s="30">
        <f t="shared" si="55"/>
        <v>0</v>
      </c>
      <c r="F76" s="33">
        <f t="shared" ref="F76:Q76" si="59">F19</f>
        <v>0</v>
      </c>
      <c r="G76" s="33">
        <f t="shared" si="59"/>
        <v>0</v>
      </c>
      <c r="H76" s="33">
        <f t="shared" si="59"/>
        <v>0</v>
      </c>
      <c r="I76" s="33">
        <f t="shared" si="59"/>
        <v>0</v>
      </c>
      <c r="J76" s="33">
        <f t="shared" si="59"/>
        <v>0</v>
      </c>
      <c r="K76" s="33">
        <f t="shared" si="59"/>
        <v>0</v>
      </c>
      <c r="L76" s="33">
        <f t="shared" si="59"/>
        <v>0</v>
      </c>
      <c r="M76" s="33">
        <f t="shared" si="59"/>
        <v>0</v>
      </c>
      <c r="N76" s="33">
        <f t="shared" si="59"/>
        <v>0</v>
      </c>
      <c r="O76" s="33">
        <f t="shared" si="59"/>
        <v>0</v>
      </c>
      <c r="P76" s="33">
        <f t="shared" si="59"/>
        <v>0</v>
      </c>
      <c r="Q76" s="33">
        <f t="shared" si="59"/>
        <v>0</v>
      </c>
    </row>
    <row r="77" spans="1:17" x14ac:dyDescent="0.25">
      <c r="E77" s="7"/>
      <c r="F77" s="7"/>
      <c r="G77" s="7"/>
      <c r="H77" s="7"/>
      <c r="I77" s="7"/>
    </row>
  </sheetData>
  <mergeCells count="30">
    <mergeCell ref="E3:Q3"/>
    <mergeCell ref="A7:Q7"/>
    <mergeCell ref="A32:Q32"/>
    <mergeCell ref="C33:C38"/>
    <mergeCell ref="C20:C25"/>
    <mergeCell ref="A8:A19"/>
    <mergeCell ref="B8:B19"/>
    <mergeCell ref="E4:E5"/>
    <mergeCell ref="A26:C31"/>
    <mergeCell ref="A64:I64"/>
    <mergeCell ref="A45:C50"/>
    <mergeCell ref="A52:C57"/>
    <mergeCell ref="A58:C63"/>
    <mergeCell ref="B39:C44"/>
    <mergeCell ref="A71:C76"/>
    <mergeCell ref="A1:I1"/>
    <mergeCell ref="A3:A5"/>
    <mergeCell ref="B3:B5"/>
    <mergeCell ref="C3:C5"/>
    <mergeCell ref="D3:D5"/>
    <mergeCell ref="A39:A44"/>
    <mergeCell ref="A20:A25"/>
    <mergeCell ref="B20:B25"/>
    <mergeCell ref="B33:B38"/>
    <mergeCell ref="A33:A38"/>
    <mergeCell ref="C14:C19"/>
    <mergeCell ref="F4:I4"/>
    <mergeCell ref="C8:C13"/>
    <mergeCell ref="A65:C70"/>
    <mergeCell ref="A51:I51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1" fitToHeight="2" orientation="landscape" r:id="rId1"/>
  <rowBreaks count="1" manualBreakCount="1">
    <brk id="6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2021-12-16T05:10:41Z</dcterms:modified>
</cp:coreProperties>
</file>