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1EE7E171-F175-49C7-8E08-DE5EC9CBF1EE}" xr6:coauthVersionLast="45" xr6:coauthVersionMax="45" xr10:uidLastSave="{00000000-0000-0000-0000-000000000000}"/>
  <bookViews>
    <workbookView xWindow="195" yWindow="0" windowWidth="23145" windowHeight="15600" activeTab="6" xr2:uid="{00000000-000D-0000-FFFF-FFFF00000000}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2'!$A$7:$O$90</definedName>
    <definedName name="Print_Area" localSheetId="0">'Таблица 2'!$A$2:$L$90</definedName>
    <definedName name="Print_Titles" localSheetId="0">'Таблица 2'!$4:$7</definedName>
    <definedName name="_xlnm.Print_Area" localSheetId="1">'Таблица 3'!$A$1:$D$15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2" l="1"/>
  <c r="I38" i="2"/>
  <c r="L83" i="2" l="1"/>
  <c r="L63" i="2"/>
  <c r="I13" i="2" l="1"/>
  <c r="L64" i="2"/>
  <c r="L62" i="2"/>
  <c r="L61" i="2"/>
  <c r="L60" i="2"/>
  <c r="K64" i="2"/>
  <c r="K63" i="2"/>
  <c r="K62" i="2"/>
  <c r="K61" i="2"/>
  <c r="K60" i="2"/>
  <c r="J64" i="2"/>
  <c r="J63" i="2"/>
  <c r="J62" i="2"/>
  <c r="J61" i="2"/>
  <c r="J60" i="2"/>
  <c r="I64" i="2"/>
  <c r="I62" i="2"/>
  <c r="I61" i="2"/>
  <c r="I60" i="2"/>
  <c r="H64" i="2"/>
  <c r="H63" i="2"/>
  <c r="H62" i="2"/>
  <c r="H61" i="2"/>
  <c r="H60" i="2"/>
  <c r="G64" i="2"/>
  <c r="G63" i="2"/>
  <c r="G62" i="2"/>
  <c r="G61" i="2"/>
  <c r="G60" i="2"/>
  <c r="F64" i="2"/>
  <c r="F63" i="2"/>
  <c r="F59" i="2" s="1"/>
  <c r="F62" i="2"/>
  <c r="F61" i="2"/>
  <c r="F60" i="2"/>
  <c r="E58" i="2"/>
  <c r="E57" i="2"/>
  <c r="E56" i="2"/>
  <c r="E55" i="2"/>
  <c r="E54" i="2"/>
  <c r="L53" i="2"/>
  <c r="K53" i="2"/>
  <c r="J53" i="2"/>
  <c r="I53" i="2"/>
  <c r="H53" i="2"/>
  <c r="G53" i="2"/>
  <c r="F53" i="2"/>
  <c r="E53" i="2" s="1"/>
  <c r="E61" i="2" l="1"/>
  <c r="E64" i="2"/>
  <c r="E62" i="2"/>
  <c r="H13" i="2"/>
  <c r="H19" i="2"/>
  <c r="H38" i="2"/>
  <c r="H22" i="2"/>
  <c r="H11" i="2"/>
  <c r="H12" i="2" l="1"/>
  <c r="H89" i="2" l="1"/>
  <c r="H83" i="2"/>
  <c r="H23" i="2" l="1"/>
  <c r="G11" i="2" l="1"/>
  <c r="I31" i="2" l="1"/>
  <c r="J29" i="2" l="1"/>
  <c r="H29" i="2"/>
  <c r="G14" i="2" l="1"/>
  <c r="F38" i="2" l="1"/>
  <c r="F19" i="2"/>
  <c r="F13" i="2"/>
  <c r="G28" i="2" l="1"/>
  <c r="F20" i="2" l="1"/>
  <c r="F14" i="2"/>
  <c r="H9" i="2" l="1"/>
  <c r="F25" i="2" l="1"/>
  <c r="F31" i="2" s="1"/>
  <c r="F32" i="2" l="1"/>
  <c r="G32" i="2" l="1"/>
  <c r="F28" i="2"/>
  <c r="F86" i="2" l="1"/>
  <c r="I81" i="2"/>
  <c r="J81" i="2"/>
  <c r="K81" i="2"/>
  <c r="L81" i="2"/>
  <c r="F82" i="2"/>
  <c r="G82" i="2"/>
  <c r="H82" i="2"/>
  <c r="I82" i="2"/>
  <c r="J82" i="2"/>
  <c r="K82" i="2"/>
  <c r="L82" i="2"/>
  <c r="I83" i="2"/>
  <c r="J83" i="2"/>
  <c r="K83" i="2"/>
  <c r="F84" i="2"/>
  <c r="G84" i="2"/>
  <c r="H84" i="2"/>
  <c r="I84" i="2"/>
  <c r="J84" i="2"/>
  <c r="K84" i="2"/>
  <c r="L84" i="2"/>
  <c r="G80" i="2"/>
  <c r="H80" i="2"/>
  <c r="I80" i="2"/>
  <c r="J80" i="2"/>
  <c r="K80" i="2"/>
  <c r="L80" i="2"/>
  <c r="F80" i="2"/>
  <c r="E80" i="2" l="1"/>
  <c r="E82" i="2"/>
  <c r="E84" i="2"/>
  <c r="L79" i="2"/>
  <c r="J79" i="2"/>
  <c r="I79" i="2"/>
  <c r="K79" i="2"/>
  <c r="F87" i="2"/>
  <c r="G87" i="2"/>
  <c r="H87" i="2"/>
  <c r="I87" i="2"/>
  <c r="J87" i="2"/>
  <c r="K87" i="2"/>
  <c r="L87" i="2"/>
  <c r="F88" i="2"/>
  <c r="G88" i="2"/>
  <c r="H88" i="2"/>
  <c r="I88" i="2"/>
  <c r="J88" i="2"/>
  <c r="K88" i="2"/>
  <c r="L88" i="2"/>
  <c r="G89" i="2"/>
  <c r="I89" i="2"/>
  <c r="J89" i="2"/>
  <c r="K89" i="2"/>
  <c r="L89" i="2"/>
  <c r="F90" i="2"/>
  <c r="G90" i="2"/>
  <c r="H90" i="2"/>
  <c r="I90" i="2"/>
  <c r="J90" i="2"/>
  <c r="K90" i="2"/>
  <c r="L90" i="2"/>
  <c r="G86" i="2"/>
  <c r="H86" i="2"/>
  <c r="I86" i="2"/>
  <c r="J86" i="2"/>
  <c r="K86" i="2"/>
  <c r="L86" i="2"/>
  <c r="E86" i="2" l="1"/>
  <c r="E88" i="2"/>
  <c r="E87" i="2"/>
  <c r="E90" i="2"/>
  <c r="K85" i="2"/>
  <c r="J85" i="2"/>
  <c r="I85" i="2"/>
  <c r="L85" i="2"/>
  <c r="H85" i="2"/>
  <c r="G85" i="2"/>
  <c r="F89" i="2" l="1"/>
  <c r="E89" i="2" s="1"/>
  <c r="F85" i="2" l="1"/>
  <c r="E85" i="2" s="1"/>
  <c r="F11" i="2" l="1"/>
  <c r="F81" i="2" l="1"/>
  <c r="F9" i="2"/>
  <c r="G81" i="2"/>
  <c r="H81" i="2"/>
  <c r="F83" i="2"/>
  <c r="G29" i="2"/>
  <c r="E81" i="2" l="1"/>
  <c r="G83" i="2"/>
  <c r="G79" i="2" s="1"/>
  <c r="G31" i="2"/>
  <c r="H79" i="2"/>
  <c r="F79" i="2"/>
  <c r="G9" i="2"/>
  <c r="G45" i="2"/>
  <c r="G51" i="2" s="1"/>
  <c r="H45" i="2"/>
  <c r="I45" i="2"/>
  <c r="J45" i="2"/>
  <c r="K45" i="2"/>
  <c r="L45" i="2"/>
  <c r="F45" i="2"/>
  <c r="F51" i="2" s="1"/>
  <c r="G44" i="2"/>
  <c r="H44" i="2"/>
  <c r="I44" i="2"/>
  <c r="J44" i="2"/>
  <c r="K44" i="2"/>
  <c r="L44" i="2"/>
  <c r="F44" i="2"/>
  <c r="F50" i="2" s="1"/>
  <c r="F76" i="2" s="1"/>
  <c r="G43" i="2"/>
  <c r="H43" i="2"/>
  <c r="I43" i="2"/>
  <c r="J43" i="2"/>
  <c r="K43" i="2"/>
  <c r="L43" i="2"/>
  <c r="F43" i="2"/>
  <c r="G42" i="2"/>
  <c r="H42" i="2"/>
  <c r="I42" i="2"/>
  <c r="J42" i="2"/>
  <c r="K42" i="2"/>
  <c r="L42" i="2"/>
  <c r="F42" i="2"/>
  <c r="G41" i="2"/>
  <c r="H41" i="2"/>
  <c r="I41" i="2"/>
  <c r="J41" i="2"/>
  <c r="K41" i="2"/>
  <c r="L41" i="2"/>
  <c r="F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F40" i="2" l="1"/>
  <c r="E83" i="2"/>
  <c r="E79" i="2"/>
  <c r="J66" i="2"/>
  <c r="K66" i="2"/>
  <c r="L66" i="2"/>
  <c r="J34" i="2"/>
  <c r="J59" i="2" s="1"/>
  <c r="K34" i="2"/>
  <c r="K59" i="2" s="1"/>
  <c r="L34" i="2"/>
  <c r="J28" i="2"/>
  <c r="K28" i="2"/>
  <c r="L28" i="2"/>
  <c r="J48" i="2"/>
  <c r="J74" i="2" s="1"/>
  <c r="K29" i="2"/>
  <c r="K48" i="2" s="1"/>
  <c r="K74" i="2" s="1"/>
  <c r="L29" i="2"/>
  <c r="L48" i="2" s="1"/>
  <c r="L74" i="2" s="1"/>
  <c r="J30" i="2"/>
  <c r="J49" i="2" s="1"/>
  <c r="J75" i="2" s="1"/>
  <c r="K30" i="2"/>
  <c r="K49" i="2" s="1"/>
  <c r="K75" i="2" s="1"/>
  <c r="L30" i="2"/>
  <c r="L49" i="2" s="1"/>
  <c r="L75" i="2" s="1"/>
  <c r="J31" i="2"/>
  <c r="J50" i="2" s="1"/>
  <c r="K31" i="2"/>
  <c r="K50" i="2" s="1"/>
  <c r="K76" i="2" s="1"/>
  <c r="L31" i="2"/>
  <c r="L50" i="2" s="1"/>
  <c r="J32" i="2"/>
  <c r="J51" i="2" s="1"/>
  <c r="J77" i="2" s="1"/>
  <c r="K32" i="2"/>
  <c r="K51" i="2" s="1"/>
  <c r="K77" i="2" s="1"/>
  <c r="L32" i="2"/>
  <c r="L51" i="2" s="1"/>
  <c r="L77" i="2" s="1"/>
  <c r="J21" i="2"/>
  <c r="K21" i="2"/>
  <c r="L21" i="2"/>
  <c r="J15" i="2"/>
  <c r="K15" i="2"/>
  <c r="L15" i="2"/>
  <c r="J9" i="2"/>
  <c r="K9" i="2"/>
  <c r="L9" i="2"/>
  <c r="L76" i="2" l="1"/>
  <c r="L59" i="2"/>
  <c r="J76" i="2"/>
  <c r="L47" i="2"/>
  <c r="L73" i="2" s="1"/>
  <c r="L27" i="2"/>
  <c r="K47" i="2"/>
  <c r="K73" i="2" s="1"/>
  <c r="K72" i="2" s="1"/>
  <c r="K27" i="2"/>
  <c r="J47" i="2"/>
  <c r="J73" i="2" s="1"/>
  <c r="J27" i="2"/>
  <c r="J40" i="2"/>
  <c r="K40" i="2"/>
  <c r="L40" i="2"/>
  <c r="L72" i="2" l="1"/>
  <c r="J72" i="2"/>
  <c r="L46" i="2"/>
  <c r="J46" i="2"/>
  <c r="K46" i="2"/>
  <c r="I9" i="2"/>
  <c r="G21" i="2"/>
  <c r="E9" i="2" l="1"/>
  <c r="G66" i="2"/>
  <c r="H66" i="2"/>
  <c r="I66" i="2"/>
  <c r="F66" i="2"/>
  <c r="E41" i="2"/>
  <c r="E42" i="2"/>
  <c r="G34" i="2"/>
  <c r="H34" i="2"/>
  <c r="H59" i="2" s="1"/>
  <c r="I34" i="2"/>
  <c r="F34" i="2"/>
  <c r="H28" i="2"/>
  <c r="I28" i="2"/>
  <c r="F47" i="2"/>
  <c r="H15" i="2"/>
  <c r="I15" i="2"/>
  <c r="F15" i="2"/>
  <c r="H21" i="2"/>
  <c r="I21" i="2"/>
  <c r="F21" i="2"/>
  <c r="E60" i="2" l="1"/>
  <c r="G59" i="2"/>
  <c r="G47" i="2"/>
  <c r="G73" i="2" s="1"/>
  <c r="E34" i="2"/>
  <c r="E28" i="2"/>
  <c r="E66" i="2"/>
  <c r="E21" i="2"/>
  <c r="H47" i="2"/>
  <c r="H73" i="2" s="1"/>
  <c r="G15" i="2"/>
  <c r="E15" i="2" s="1"/>
  <c r="I47" i="2"/>
  <c r="I73" i="2" s="1"/>
  <c r="E47" i="2" l="1"/>
  <c r="F73" i="2"/>
  <c r="E73" i="2" l="1"/>
  <c r="E43" i="2"/>
  <c r="E44" i="2"/>
  <c r="E45" i="2"/>
  <c r="H40" i="2" l="1"/>
  <c r="I40" i="2"/>
  <c r="G50" i="2"/>
  <c r="G76" i="2" s="1"/>
  <c r="G40" i="2"/>
  <c r="E40" i="2" l="1"/>
  <c r="F30" i="2" l="1"/>
  <c r="F49" i="2" s="1"/>
  <c r="F75" i="2" s="1"/>
  <c r="G30" i="2"/>
  <c r="H30" i="2"/>
  <c r="H49" i="2" s="1"/>
  <c r="H75" i="2" s="1"/>
  <c r="I30" i="2"/>
  <c r="I49" i="2" s="1"/>
  <c r="I75" i="2" s="1"/>
  <c r="F77" i="2"/>
  <c r="H32" i="2"/>
  <c r="I32" i="2"/>
  <c r="I51" i="2" s="1"/>
  <c r="I77" i="2" s="1"/>
  <c r="G48" i="2"/>
  <c r="G74" i="2" s="1"/>
  <c r="I29" i="2"/>
  <c r="F29" i="2"/>
  <c r="I27" i="2" l="1"/>
  <c r="H51" i="2"/>
  <c r="H77" i="2" s="1"/>
  <c r="E32" i="2"/>
  <c r="G49" i="2"/>
  <c r="G75" i="2" s="1"/>
  <c r="E75" i="2" s="1"/>
  <c r="G27" i="2"/>
  <c r="F48" i="2"/>
  <c r="F46" i="2" s="1"/>
  <c r="F27" i="2"/>
  <c r="E29" i="2"/>
  <c r="E30" i="2"/>
  <c r="G77" i="2"/>
  <c r="E77" i="2" s="1"/>
  <c r="I50" i="2"/>
  <c r="H48" i="2"/>
  <c r="H74" i="2" s="1"/>
  <c r="I48" i="2"/>
  <c r="I74" i="2" s="1"/>
  <c r="H31" i="2"/>
  <c r="E31" i="2" s="1"/>
  <c r="I76" i="2" l="1"/>
  <c r="I72" i="2" s="1"/>
  <c r="I63" i="2"/>
  <c r="H27" i="2"/>
  <c r="E27" i="2" s="1"/>
  <c r="E49" i="2"/>
  <c r="F74" i="2"/>
  <c r="E74" i="2" s="1"/>
  <c r="G72" i="2"/>
  <c r="E51" i="2"/>
  <c r="E48" i="2"/>
  <c r="I46" i="2"/>
  <c r="G46" i="2"/>
  <c r="H50" i="2"/>
  <c r="E63" i="2" l="1"/>
  <c r="I59" i="2"/>
  <c r="E59" i="2" s="1"/>
  <c r="F72" i="2"/>
  <c r="E50" i="2"/>
  <c r="H76" i="2"/>
  <c r="E76" i="2" s="1"/>
  <c r="H46" i="2"/>
  <c r="E46" i="2" s="1"/>
  <c r="H72" i="2" l="1"/>
  <c r="E72" i="2" s="1"/>
</calcChain>
</file>

<file path=xl/sharedStrings.xml><?xml version="1.0" encoding="utf-8"?>
<sst xmlns="http://schemas.openxmlformats.org/spreadsheetml/2006/main" count="198" uniqueCount="111">
  <si>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</si>
  <si>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</si>
  <si>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</si>
  <si>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</si>
  <si>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</si>
  <si>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</si>
  <si>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</si>
  <si>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</si>
  <si>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</si>
  <si>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</si>
  <si>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</si>
  <si>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</si>
  <si>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</si>
  <si>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</si>
  <si>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</si>
  <si>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</si>
  <si>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</si>
  <si>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</si>
  <si>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</si>
  <si>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</si>
  <si>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</si>
  <si>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</si>
  <si>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</si>
  <si>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</si>
  <si>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</si>
  <si>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</si>
  <si>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</si>
  <si>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</si>
  <si>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</si>
  <si>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</si>
  <si>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</si>
  <si>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</si>
  <si>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</si>
  <si>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</si>
  <si>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</si>
  <si>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</si>
  <si>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</si>
  <si>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</si>
  <si>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</si>
  <si>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</si>
  <si>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</si>
  <si>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</si>
  <si>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</si>
  <si>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</si>
  <si>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</si>
  <si>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</si>
  <si>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</si>
  <si>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</si>
  <si>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</si>
  <si>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</si>
  <si>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</si>
  <si>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</si>
  <si>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</si>
  <si>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</si>
  <si>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</si>
  <si>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</si>
  <si>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</si>
  <si>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</si>
  <si>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</si>
  <si>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</si>
  <si>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</si>
  <si>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</si>
  <si>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</si>
  <si>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</si>
  <si>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</si>
  <si>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</si>
  <si>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</si>
  <si>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</si>
  <si>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</si>
  <si>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</si>
  <si>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</si>
  <si>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</si>
  <si>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</si>
  <si>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</si>
  <si>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</si>
  <si>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</si>
  <si>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</si>
  <si>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</si>
  <si>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</si>
  <si>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</si>
  <si>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</si>
  <si>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</si>
  <si>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</si>
  <si>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</si>
  <si>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</si>
  <si>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</si>
  <si>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</si>
  <si>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</si>
  <si>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</si>
  <si>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</si>
  <si>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</si>
  <si>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</si>
  <si>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</si>
  <si>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</si>
  <si>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</si>
  <si>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</si>
  <si>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</si>
  <si>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</si>
  <si>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</si>
  <si>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</si>
  <si>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</si>
  <si>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</si>
  <si>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</si>
  <si>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</si>
  <si>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</si>
  <si>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</si>
  <si>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</si>
  <si>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1,4)
</t>
  </si>
  <si>
    <t>Наименование показателя</t>
  </si>
  <si>
    <t>бюджет поселения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</si>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</sst>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</cellStyleXfs>
  <cellXfs count="18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65" fontId="4" fillId="0" borderId="7" xfId="0" applyNumberFormat="1" applyFont="1" applyBorder="1" applyAlignment="1">
      <alignment horizontal="left" vertical="center" wrapText="1"/>
    </xf>
    <xf numFmtId="165" fontId="4" fillId="0" borderId="14" xfId="0" applyNumberFormat="1" applyFont="1" applyBorder="1" applyAlignment="1">
      <alignment horizontal="left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4" fillId="0" borderId="11" xfId="0" applyNumberFormat="1" applyFont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left" vertical="center" wrapText="1"/>
    </xf>
    <xf numFmtId="165" fontId="4" fillId="0" borderId="15" xfId="0" applyNumberFormat="1" applyFont="1" applyBorder="1" applyAlignment="1">
      <alignment horizontal="left" vertical="center" wrapText="1"/>
    </xf>
    <xf numFmtId="165" fontId="4" fillId="0" borderId="13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/>
    </xf>
    <xf numFmtId="165" fontId="5" fillId="0" borderId="8" xfId="0" applyNumberFormat="1" applyFont="1" applyFill="1" applyBorder="1" applyAlignment="1">
      <alignment horizontal="left" vertical="center"/>
    </xf>
    <xf numFmtId="165" fontId="5" fillId="0" borderId="10" xfId="0" applyNumberFormat="1" applyFont="1" applyFill="1" applyBorder="1" applyAlignment="1">
      <alignment horizontal="left" vertical="center"/>
    </xf>
    <xf numFmtId="165" fontId="5" fillId="0" borderId="11" xfId="0" applyNumberFormat="1" applyFont="1" applyFill="1" applyBorder="1" applyAlignment="1">
      <alignment horizontal="left" vertical="center"/>
    </xf>
    <xf numFmtId="165" fontId="5" fillId="0" borderId="12" xfId="0" applyNumberFormat="1" applyFont="1" applyFill="1" applyBorder="1" applyAlignment="1">
      <alignment horizontal="left" vertical="center"/>
    </xf>
    <xf numFmtId="165" fontId="5" fillId="0" borderId="13" xfId="0" applyNumberFormat="1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5" fontId="5" fillId="4" borderId="2" xfId="0" applyNumberFormat="1" applyFont="1" applyFill="1" applyBorder="1" applyAlignment="1">
      <alignment horizontal="center" vertical="center"/>
    </xf>
    <xf numFmtId="165" fontId="5" fillId="4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6" xfId="3" xr:uid="{00000000-0005-0000-0000-000002000000}"/>
    <cellStyle name="Финансовый 2" xfId="2" xr:uid="{00000000-0005-0000-0000-000003000000}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1"/>
  <sheetViews>
    <sheetView view="pageBreakPreview" zoomScale="70" zoomScaleNormal="70" zoomScaleSheetLayoutView="70" workbookViewId="0">
      <pane ySplit="7" topLeftCell="A77" activePane="bottomLeft" state="frozen"/>
      <selection pane="bottomLeft" activeCell="A2" sqref="A2:I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L1" s="92" t="s">
        <v>110</v>
      </c>
    </row>
    <row r="2" spans="1:12" x14ac:dyDescent="0.25">
      <c r="A2" s="102" t="s">
        <v>26</v>
      </c>
      <c r="B2" s="103"/>
      <c r="C2" s="103"/>
      <c r="D2" s="103"/>
      <c r="E2" s="103"/>
      <c r="F2" s="103"/>
      <c r="G2" s="103"/>
      <c r="H2" s="103"/>
      <c r="I2" s="103"/>
      <c r="J2" s="10"/>
      <c r="K2" s="10"/>
      <c r="L2" s="10"/>
    </row>
    <row r="3" spans="1:12" x14ac:dyDescent="0.25">
      <c r="A3" s="12"/>
      <c r="B3" s="13"/>
      <c r="C3" s="13"/>
      <c r="D3" s="11"/>
      <c r="E3" s="11"/>
      <c r="F3" s="14"/>
      <c r="G3" s="14"/>
      <c r="H3" s="14"/>
      <c r="I3" s="11"/>
      <c r="J3" s="10"/>
      <c r="K3" s="10"/>
      <c r="L3" s="10"/>
    </row>
    <row r="4" spans="1:12" ht="15" customHeight="1" x14ac:dyDescent="0.25">
      <c r="A4" s="104" t="s">
        <v>23</v>
      </c>
      <c r="B4" s="104" t="s">
        <v>24</v>
      </c>
      <c r="C4" s="104" t="s">
        <v>1</v>
      </c>
      <c r="D4" s="104" t="s">
        <v>7</v>
      </c>
      <c r="E4" s="145" t="s">
        <v>8</v>
      </c>
      <c r="F4" s="146"/>
      <c r="G4" s="146"/>
      <c r="H4" s="146"/>
      <c r="I4" s="146"/>
      <c r="J4" s="146"/>
      <c r="K4" s="146"/>
      <c r="L4" s="146"/>
    </row>
    <row r="5" spans="1:12" x14ac:dyDescent="0.25">
      <c r="A5" s="105"/>
      <c r="B5" s="107"/>
      <c r="C5" s="105"/>
      <c r="D5" s="105"/>
      <c r="E5" s="154" t="s">
        <v>2</v>
      </c>
      <c r="F5" s="116" t="s">
        <v>3</v>
      </c>
      <c r="G5" s="116"/>
      <c r="H5" s="116"/>
      <c r="I5" s="116"/>
      <c r="J5" s="34"/>
      <c r="K5" s="34"/>
      <c r="L5" s="34"/>
    </row>
    <row r="6" spans="1:12" ht="82.5" customHeight="1" x14ac:dyDescent="0.25">
      <c r="A6" s="106"/>
      <c r="B6" s="108"/>
      <c r="C6" s="106"/>
      <c r="D6" s="106"/>
      <c r="E6" s="154"/>
      <c r="F6" s="35">
        <v>2019</v>
      </c>
      <c r="G6" s="35">
        <v>2020</v>
      </c>
      <c r="H6" s="35">
        <v>2021</v>
      </c>
      <c r="I6" s="35">
        <v>2022</v>
      </c>
      <c r="J6" s="35">
        <v>2023</v>
      </c>
      <c r="K6" s="35">
        <v>2024</v>
      </c>
      <c r="L6" s="35" t="s">
        <v>25</v>
      </c>
    </row>
    <row r="7" spans="1:12" s="1" customForma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</row>
    <row r="8" spans="1:12" s="5" customFormat="1" ht="41.25" customHeight="1" x14ac:dyDescent="0.25">
      <c r="A8" s="147" t="s">
        <v>16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</row>
    <row r="9" spans="1:12" x14ac:dyDescent="0.25">
      <c r="A9" s="110" t="s">
        <v>13</v>
      </c>
      <c r="B9" s="112" t="s">
        <v>107</v>
      </c>
      <c r="C9" s="114" t="s">
        <v>19</v>
      </c>
      <c r="D9" s="17" t="s">
        <v>2</v>
      </c>
      <c r="E9" s="18">
        <f t="shared" ref="E9:E32" si="0">SUM(F9:L9)</f>
        <v>634263.25722999999</v>
      </c>
      <c r="F9" s="18">
        <f>SUM(F10:F14)</f>
        <v>48149.910350000006</v>
      </c>
      <c r="G9" s="18">
        <f>SUM(G10:G14)</f>
        <v>54312.097259999995</v>
      </c>
      <c r="H9" s="18">
        <f>SUM(H10:H14)</f>
        <v>56172.00079000002</v>
      </c>
      <c r="I9" s="18">
        <f>SUM(I10:I14)</f>
        <v>53761.636829999996</v>
      </c>
      <c r="J9" s="18">
        <f t="shared" ref="J9:L9" si="1">SUM(J10:J14)</f>
        <v>59426.305999999997</v>
      </c>
      <c r="K9" s="18">
        <f t="shared" si="1"/>
        <v>59276.305999999997</v>
      </c>
      <c r="L9" s="18">
        <f t="shared" si="1"/>
        <v>303165</v>
      </c>
    </row>
    <row r="10" spans="1:12" ht="21" customHeight="1" x14ac:dyDescent="0.25">
      <c r="A10" s="111"/>
      <c r="B10" s="113"/>
      <c r="C10" s="114"/>
      <c r="D10" s="19" t="s">
        <v>18</v>
      </c>
      <c r="E10" s="20">
        <f t="shared" si="0"/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</row>
    <row r="11" spans="1:12" ht="21" customHeight="1" x14ac:dyDescent="0.25">
      <c r="A11" s="111"/>
      <c r="B11" s="113"/>
      <c r="C11" s="114"/>
      <c r="D11" s="19" t="s">
        <v>9</v>
      </c>
      <c r="E11" s="20">
        <f t="shared" si="0"/>
        <v>59.827550000000002</v>
      </c>
      <c r="F11" s="21">
        <f>12.65041+0.97131</f>
        <v>13.621720000000002</v>
      </c>
      <c r="G11" s="21">
        <f>14.16502+0.03524</f>
        <v>14.20026</v>
      </c>
      <c r="H11" s="21">
        <f>14.25334+17.75223</f>
        <v>32.005569999999999</v>
      </c>
      <c r="I11" s="21"/>
      <c r="J11" s="21"/>
      <c r="K11" s="21">
        <v>0</v>
      </c>
      <c r="L11" s="21">
        <v>0</v>
      </c>
    </row>
    <row r="12" spans="1:12" ht="21" customHeight="1" x14ac:dyDescent="0.25">
      <c r="A12" s="111"/>
      <c r="B12" s="113"/>
      <c r="C12" s="114"/>
      <c r="D12" s="19" t="s">
        <v>14</v>
      </c>
      <c r="E12" s="20">
        <f t="shared" si="0"/>
        <v>1281.0821000000001</v>
      </c>
      <c r="F12" s="21">
        <v>0</v>
      </c>
      <c r="G12" s="21">
        <v>0</v>
      </c>
      <c r="H12" s="21">
        <f>542.0051+91.019</f>
        <v>633.02409999999998</v>
      </c>
      <c r="I12" s="21">
        <v>648.05799999999999</v>
      </c>
      <c r="J12" s="21">
        <v>0</v>
      </c>
      <c r="K12" s="21">
        <v>0</v>
      </c>
      <c r="L12" s="21">
        <v>0</v>
      </c>
    </row>
    <row r="13" spans="1:12" ht="41.25" customHeight="1" x14ac:dyDescent="0.25">
      <c r="A13" s="111"/>
      <c r="B13" s="113"/>
      <c r="C13" s="114"/>
      <c r="D13" s="19" t="s">
        <v>109</v>
      </c>
      <c r="E13" s="20">
        <f t="shared" si="0"/>
        <v>632922.34758000006</v>
      </c>
      <c r="F13" s="21">
        <f>44851.62559-225+719.596+20+924+300+30+300+1216.06704</f>
        <v>48136.288630000003</v>
      </c>
      <c r="G13" s="21">
        <v>54297.896999999997</v>
      </c>
      <c r="H13" s="21">
        <f>44093.98085+7702.86819+1688.50162+250.28865+43.8+370.192+699.894+14.8+4.75+945.6+254.4+0.36801-0.935+0.225-138.3622-215.219-54.661-100-50-3.52</f>
        <v>55506.971120000017</v>
      </c>
      <c r="I13" s="21">
        <f>52292.661+136+178.28004+400+106.63779</f>
        <v>53113.578829999999</v>
      </c>
      <c r="J13" s="21">
        <v>59426.305999999997</v>
      </c>
      <c r="K13" s="21">
        <v>59276.305999999997</v>
      </c>
      <c r="L13" s="21">
        <v>303165</v>
      </c>
    </row>
    <row r="14" spans="1:12" ht="26.25" customHeight="1" x14ac:dyDescent="0.25">
      <c r="A14" s="111"/>
      <c r="B14" s="113"/>
      <c r="C14" s="114"/>
      <c r="D14" s="19" t="s">
        <v>6</v>
      </c>
      <c r="E14" s="20">
        <f t="shared" si="0"/>
        <v>0</v>
      </c>
      <c r="F14" s="21">
        <f>2465-2465</f>
        <v>0</v>
      </c>
      <c r="G14" s="21">
        <f>11127.802-11127.802</f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</row>
    <row r="15" spans="1:12" ht="21" customHeight="1" x14ac:dyDescent="0.25">
      <c r="A15" s="111"/>
      <c r="B15" s="113"/>
      <c r="C15" s="114" t="s">
        <v>15</v>
      </c>
      <c r="D15" s="17" t="s">
        <v>2</v>
      </c>
      <c r="E15" s="18">
        <f t="shared" si="0"/>
        <v>681094.77437999996</v>
      </c>
      <c r="F15" s="18">
        <f>SUM(F16:F20)</f>
        <v>53330.825829999994</v>
      </c>
      <c r="G15" s="18">
        <f t="shared" ref="G15:L15" si="2">SUM(G16:G20)</f>
        <v>53570.84938</v>
      </c>
      <c r="H15" s="18">
        <f t="shared" si="2"/>
        <v>57773.043409999991</v>
      </c>
      <c r="I15" s="18">
        <f t="shared" si="2"/>
        <v>53400.747760000006</v>
      </c>
      <c r="J15" s="18">
        <f t="shared" si="2"/>
        <v>58052.154000000002</v>
      </c>
      <c r="K15" s="18">
        <f t="shared" si="2"/>
        <v>58152.154000000002</v>
      </c>
      <c r="L15" s="18">
        <f t="shared" si="2"/>
        <v>346815</v>
      </c>
    </row>
    <row r="16" spans="1:12" ht="24" customHeight="1" x14ac:dyDescent="0.25">
      <c r="A16" s="111"/>
      <c r="B16" s="113"/>
      <c r="C16" s="114"/>
      <c r="D16" s="19" t="s">
        <v>18</v>
      </c>
      <c r="E16" s="20">
        <f t="shared" si="0"/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</row>
    <row r="17" spans="1:12" ht="24" customHeight="1" x14ac:dyDescent="0.25">
      <c r="A17" s="111"/>
      <c r="B17" s="113"/>
      <c r="C17" s="114"/>
      <c r="D17" s="19" t="s">
        <v>9</v>
      </c>
      <c r="E17" s="20">
        <f t="shared" si="0"/>
        <v>0</v>
      </c>
      <c r="F17" s="11"/>
      <c r="G17" s="21">
        <v>0</v>
      </c>
      <c r="H17" s="21">
        <v>0</v>
      </c>
      <c r="I17" s="21">
        <v>0</v>
      </c>
      <c r="J17" s="22">
        <v>0</v>
      </c>
      <c r="K17" s="22">
        <v>0</v>
      </c>
      <c r="L17" s="22">
        <v>0</v>
      </c>
    </row>
    <row r="18" spans="1:12" ht="24" customHeight="1" x14ac:dyDescent="0.25">
      <c r="A18" s="111"/>
      <c r="B18" s="113"/>
      <c r="C18" s="114"/>
      <c r="D18" s="19" t="s">
        <v>14</v>
      </c>
      <c r="E18" s="20">
        <f t="shared" si="0"/>
        <v>478.68599999999998</v>
      </c>
      <c r="F18" s="21">
        <v>0</v>
      </c>
      <c r="G18" s="21">
        <v>0</v>
      </c>
      <c r="H18" s="21">
        <v>68.265000000000001</v>
      </c>
      <c r="I18" s="21">
        <v>410.42099999999999</v>
      </c>
      <c r="J18" s="22">
        <v>0</v>
      </c>
      <c r="K18" s="22">
        <v>0</v>
      </c>
      <c r="L18" s="22">
        <v>0</v>
      </c>
    </row>
    <row r="19" spans="1:12" ht="41.25" customHeight="1" x14ac:dyDescent="0.25">
      <c r="A19" s="111"/>
      <c r="B19" s="113"/>
      <c r="C19" s="114"/>
      <c r="D19" s="19" t="s">
        <v>109</v>
      </c>
      <c r="E19" s="20">
        <f t="shared" si="0"/>
        <v>680616.08837999997</v>
      </c>
      <c r="F19" s="20">
        <f>49719.901+1316.31403+25+1929.39466+529+10-1111+176.46765+1000+485.80675-526.52019-223.53807</f>
        <v>53330.825829999994</v>
      </c>
      <c r="G19" s="21">
        <v>53570.84938</v>
      </c>
      <c r="H19" s="21">
        <f>49078.39024-80.65468+118.63198+3.31597+2655.57506-1100+345+11.547+60-250.28865+48.36632+48.7+351.3+599.74309+187.68908+9+4103.93303+886-118.5-41.97817+80+6.27-3.03583-3.31597-5.31641-8.11022-20.87143+582.21+156.5+4.678</f>
        <v>57704.778409999992</v>
      </c>
      <c r="I19" s="21">
        <f>56058.79256+248-892.19779+400+50.9-2875.16801</f>
        <v>52990.326760000004</v>
      </c>
      <c r="J19" s="23">
        <v>58052.154000000002</v>
      </c>
      <c r="K19" s="32">
        <v>58152.154000000002</v>
      </c>
      <c r="L19" s="33">
        <v>346815</v>
      </c>
    </row>
    <row r="20" spans="1:12" ht="24" customHeight="1" x14ac:dyDescent="0.25">
      <c r="A20" s="153"/>
      <c r="B20" s="152"/>
      <c r="C20" s="114"/>
      <c r="D20" s="19" t="s">
        <v>6</v>
      </c>
      <c r="E20" s="20">
        <f t="shared" si="0"/>
        <v>0</v>
      </c>
      <c r="F20" s="20">
        <f>5500-5500</f>
        <v>0</v>
      </c>
      <c r="G20" s="21"/>
      <c r="H20" s="21">
        <v>0</v>
      </c>
      <c r="I20" s="21">
        <v>0</v>
      </c>
      <c r="J20" s="21">
        <v>0</v>
      </c>
      <c r="K20" s="21">
        <v>0</v>
      </c>
      <c r="L20" s="21">
        <v>0</v>
      </c>
    </row>
    <row r="21" spans="1:12" ht="24" customHeight="1" x14ac:dyDescent="0.25">
      <c r="A21" s="110" t="s">
        <v>12</v>
      </c>
      <c r="B21" s="112" t="s">
        <v>27</v>
      </c>
      <c r="C21" s="112" t="s">
        <v>19</v>
      </c>
      <c r="D21" s="17" t="s">
        <v>2</v>
      </c>
      <c r="E21" s="18">
        <f t="shared" si="0"/>
        <v>4735.8</v>
      </c>
      <c r="F21" s="18">
        <f>SUM(F22:F26)</f>
        <v>1056.78</v>
      </c>
      <c r="G21" s="18">
        <f>SUM(G22:G26)</f>
        <v>644.6</v>
      </c>
      <c r="H21" s="18">
        <f t="shared" ref="H21:L21" si="3">SUM(H22:H26)</f>
        <v>891.5200000000001</v>
      </c>
      <c r="I21" s="18">
        <f t="shared" si="3"/>
        <v>713.90000000000009</v>
      </c>
      <c r="J21" s="18">
        <f t="shared" si="3"/>
        <v>714.5</v>
      </c>
      <c r="K21" s="18">
        <f t="shared" si="3"/>
        <v>714.5</v>
      </c>
      <c r="L21" s="18">
        <f t="shared" si="3"/>
        <v>0</v>
      </c>
    </row>
    <row r="22" spans="1:12" ht="24" customHeight="1" x14ac:dyDescent="0.25">
      <c r="A22" s="111"/>
      <c r="B22" s="113"/>
      <c r="C22" s="113"/>
      <c r="D22" s="19" t="s">
        <v>18</v>
      </c>
      <c r="E22" s="20">
        <f t="shared" si="0"/>
        <v>3301.9300000000003</v>
      </c>
      <c r="F22" s="20">
        <v>409.29</v>
      </c>
      <c r="G22" s="21">
        <v>515</v>
      </c>
      <c r="H22" s="21">
        <f>517.8+11.95852+3.61148+192.8+3.77</f>
        <v>729.94</v>
      </c>
      <c r="I22" s="21">
        <v>546.1</v>
      </c>
      <c r="J22" s="21">
        <v>550.79999999999995</v>
      </c>
      <c r="K22" s="21">
        <v>550.79999999999995</v>
      </c>
      <c r="L22" s="21">
        <v>0</v>
      </c>
    </row>
    <row r="23" spans="1:12" ht="36" customHeight="1" x14ac:dyDescent="0.25">
      <c r="A23" s="111"/>
      <c r="B23" s="113"/>
      <c r="C23" s="113"/>
      <c r="D23" s="19" t="s">
        <v>9</v>
      </c>
      <c r="E23" s="20">
        <f t="shared" si="0"/>
        <v>960.1400000000001</v>
      </c>
      <c r="F23" s="20">
        <v>173.76</v>
      </c>
      <c r="G23" s="21">
        <v>129.6</v>
      </c>
      <c r="H23" s="21">
        <f>162.4-0.6298-0.1902</f>
        <v>161.58000000000001</v>
      </c>
      <c r="I23" s="21">
        <v>167.8</v>
      </c>
      <c r="J23" s="21">
        <v>163.69999999999999</v>
      </c>
      <c r="K23" s="21">
        <v>163.69999999999999</v>
      </c>
      <c r="L23" s="21">
        <v>0</v>
      </c>
    </row>
    <row r="24" spans="1:12" ht="24" customHeight="1" x14ac:dyDescent="0.25">
      <c r="A24" s="111"/>
      <c r="B24" s="113"/>
      <c r="C24" s="113"/>
      <c r="D24" s="19" t="s">
        <v>14</v>
      </c>
      <c r="E24" s="20">
        <f t="shared" si="0"/>
        <v>0</v>
      </c>
      <c r="F24" s="21">
        <v>0</v>
      </c>
      <c r="G24" s="21">
        <v>0</v>
      </c>
      <c r="H24" s="21"/>
      <c r="I24" s="21">
        <v>0</v>
      </c>
      <c r="J24" s="21">
        <v>0</v>
      </c>
      <c r="K24" s="21">
        <v>0</v>
      </c>
      <c r="L24" s="21">
        <v>0</v>
      </c>
    </row>
    <row r="25" spans="1:12" ht="39" customHeight="1" x14ac:dyDescent="0.25">
      <c r="A25" s="111"/>
      <c r="B25" s="113"/>
      <c r="C25" s="113"/>
      <c r="D25" s="19" t="s">
        <v>109</v>
      </c>
      <c r="E25" s="20">
        <f t="shared" si="0"/>
        <v>473.73</v>
      </c>
      <c r="F25" s="21">
        <f>118.73+225+130</f>
        <v>473.73</v>
      </c>
      <c r="G25" s="21"/>
      <c r="H25" s="21"/>
      <c r="I25" s="21"/>
      <c r="J25" s="15"/>
      <c r="K25" s="15"/>
      <c r="L25" s="15"/>
    </row>
    <row r="26" spans="1:12" ht="24" customHeight="1" x14ac:dyDescent="0.25">
      <c r="A26" s="111"/>
      <c r="B26" s="113"/>
      <c r="C26" s="152"/>
      <c r="D26" s="19" t="s">
        <v>6</v>
      </c>
      <c r="E26" s="20">
        <f t="shared" si="0"/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</row>
    <row r="27" spans="1:12" x14ac:dyDescent="0.25">
      <c r="A27" s="155" t="s">
        <v>10</v>
      </c>
      <c r="B27" s="156"/>
      <c r="C27" s="157"/>
      <c r="D27" s="17" t="s">
        <v>2</v>
      </c>
      <c r="E27" s="18">
        <f t="shared" si="0"/>
        <v>1320093.83161</v>
      </c>
      <c r="F27" s="18">
        <f>SUM(F28:F32)</f>
        <v>102537.51617999999</v>
      </c>
      <c r="G27" s="18">
        <f t="shared" ref="G27:L27" si="4">SUM(G28:G32)</f>
        <v>108527.54664</v>
      </c>
      <c r="H27" s="18">
        <f t="shared" si="4"/>
        <v>114836.56420000001</v>
      </c>
      <c r="I27" s="18">
        <f t="shared" si="4"/>
        <v>107876.28459000001</v>
      </c>
      <c r="J27" s="18">
        <f t="shared" si="4"/>
        <v>118192.95999999999</v>
      </c>
      <c r="K27" s="18">
        <f t="shared" si="4"/>
        <v>118142.95999999999</v>
      </c>
      <c r="L27" s="18">
        <f t="shared" si="4"/>
        <v>649980</v>
      </c>
    </row>
    <row r="28" spans="1:12" x14ac:dyDescent="0.25">
      <c r="A28" s="158"/>
      <c r="B28" s="159"/>
      <c r="C28" s="160"/>
      <c r="D28" s="24" t="s">
        <v>18</v>
      </c>
      <c r="E28" s="22">
        <f t="shared" si="0"/>
        <v>3301.9300000000003</v>
      </c>
      <c r="F28" s="22">
        <f>F16+F22</f>
        <v>409.29</v>
      </c>
      <c r="G28" s="22">
        <f>G16+G22</f>
        <v>515</v>
      </c>
      <c r="H28" s="22">
        <f t="shared" ref="H28:J28" si="5">H16+H22</f>
        <v>729.94</v>
      </c>
      <c r="I28" s="22">
        <f t="shared" si="5"/>
        <v>546.1</v>
      </c>
      <c r="J28" s="22">
        <f t="shared" si="5"/>
        <v>550.79999999999995</v>
      </c>
      <c r="K28" s="22">
        <f t="shared" ref="K28:L28" si="6">K16+K22</f>
        <v>550.79999999999995</v>
      </c>
      <c r="L28" s="22">
        <f t="shared" si="6"/>
        <v>0</v>
      </c>
    </row>
    <row r="29" spans="1:12" x14ac:dyDescent="0.25">
      <c r="A29" s="158"/>
      <c r="B29" s="159"/>
      <c r="C29" s="160"/>
      <c r="D29" s="24" t="s">
        <v>9</v>
      </c>
      <c r="E29" s="22">
        <f t="shared" si="0"/>
        <v>1019.9675500000001</v>
      </c>
      <c r="F29" s="22">
        <f>F11+F3+F23</f>
        <v>187.38172</v>
      </c>
      <c r="G29" s="22">
        <f>G11+G17+G23</f>
        <v>143.80025999999998</v>
      </c>
      <c r="H29" s="22">
        <f>H11+H17+H23</f>
        <v>193.58557000000002</v>
      </c>
      <c r="I29" s="22">
        <f t="shared" ref="I29" si="7">I11+I17+I23</f>
        <v>167.8</v>
      </c>
      <c r="J29" s="22">
        <f>J11+J17+J23</f>
        <v>163.69999999999999</v>
      </c>
      <c r="K29" s="22">
        <f t="shared" ref="K29:L29" si="8">K11+K17+K23</f>
        <v>163.69999999999999</v>
      </c>
      <c r="L29" s="22">
        <f t="shared" si="8"/>
        <v>0</v>
      </c>
    </row>
    <row r="30" spans="1:12" x14ac:dyDescent="0.25">
      <c r="A30" s="158"/>
      <c r="B30" s="159"/>
      <c r="C30" s="160"/>
      <c r="D30" s="24" t="s">
        <v>14</v>
      </c>
      <c r="E30" s="22">
        <f t="shared" si="0"/>
        <v>1759.7681</v>
      </c>
      <c r="F30" s="22">
        <f t="shared" ref="F30:I30" si="9">F12+F18+F24</f>
        <v>0</v>
      </c>
      <c r="G30" s="22">
        <f t="shared" si="9"/>
        <v>0</v>
      </c>
      <c r="H30" s="22">
        <f t="shared" si="9"/>
        <v>701.28909999999996</v>
      </c>
      <c r="I30" s="22">
        <f t="shared" si="9"/>
        <v>1058.479</v>
      </c>
      <c r="J30" s="22">
        <f t="shared" ref="J30:L30" si="10">J12+J18+J24</f>
        <v>0</v>
      </c>
      <c r="K30" s="22">
        <f t="shared" si="10"/>
        <v>0</v>
      </c>
      <c r="L30" s="22">
        <f t="shared" si="10"/>
        <v>0</v>
      </c>
    </row>
    <row r="31" spans="1:12" x14ac:dyDescent="0.25">
      <c r="A31" s="158"/>
      <c r="B31" s="159"/>
      <c r="C31" s="160"/>
      <c r="D31" s="24" t="s">
        <v>109</v>
      </c>
      <c r="E31" s="22">
        <f t="shared" si="0"/>
        <v>1314012.1659599999</v>
      </c>
      <c r="F31" s="22">
        <f>F13+F19+F25</f>
        <v>101940.84445999999</v>
      </c>
      <c r="G31" s="22">
        <f>G13+G19+G25</f>
        <v>107868.74638</v>
      </c>
      <c r="H31" s="22">
        <f t="shared" ref="H31:K31" si="11">H13+H19+H25</f>
        <v>113211.74953</v>
      </c>
      <c r="I31" s="22">
        <f>I13+I19+I25</f>
        <v>106103.90559000001</v>
      </c>
      <c r="J31" s="22">
        <f t="shared" si="11"/>
        <v>117478.45999999999</v>
      </c>
      <c r="K31" s="22">
        <f t="shared" si="11"/>
        <v>117428.45999999999</v>
      </c>
      <c r="L31" s="22">
        <f t="shared" ref="L31" si="12">L13+L19+L25</f>
        <v>649980</v>
      </c>
    </row>
    <row r="32" spans="1:12" x14ac:dyDescent="0.25">
      <c r="A32" s="161"/>
      <c r="B32" s="162"/>
      <c r="C32" s="163"/>
      <c r="D32" s="24" t="s">
        <v>6</v>
      </c>
      <c r="E32" s="22">
        <f t="shared" si="0"/>
        <v>0</v>
      </c>
      <c r="F32" s="22">
        <f>F14+F20+F26</f>
        <v>0</v>
      </c>
      <c r="G32" s="22">
        <f>G14+G20+G26</f>
        <v>0</v>
      </c>
      <c r="H32" s="22">
        <f t="shared" ref="H32:I32" si="13">H14+H20+H26</f>
        <v>0</v>
      </c>
      <c r="I32" s="22">
        <f t="shared" si="13"/>
        <v>0</v>
      </c>
      <c r="J32" s="22">
        <f t="shared" ref="J32:L32" si="14">J14+J20+J26</f>
        <v>0</v>
      </c>
      <c r="K32" s="22">
        <f t="shared" si="14"/>
        <v>0</v>
      </c>
      <c r="L32" s="22">
        <f t="shared" si="14"/>
        <v>0</v>
      </c>
    </row>
    <row r="33" spans="1:15" s="5" customFormat="1" ht="39" customHeight="1" x14ac:dyDescent="0.25">
      <c r="A33" s="149" t="s">
        <v>17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</row>
    <row r="34" spans="1:15" ht="21.75" customHeight="1" x14ac:dyDescent="0.25">
      <c r="A34" s="115" t="s">
        <v>13</v>
      </c>
      <c r="B34" s="114" t="s">
        <v>106</v>
      </c>
      <c r="C34" s="151" t="s">
        <v>20</v>
      </c>
      <c r="D34" s="25" t="s">
        <v>2</v>
      </c>
      <c r="E34" s="26">
        <f t="shared" ref="E34:E51" si="15">SUM(F34:L34)</f>
        <v>1957.85</v>
      </c>
      <c r="F34" s="26">
        <f>SUM(F35:F39)</f>
        <v>189</v>
      </c>
      <c r="G34" s="26">
        <f t="shared" ref="G34:L34" si="16">SUM(G35:G39)</f>
        <v>150</v>
      </c>
      <c r="H34" s="26">
        <f t="shared" si="16"/>
        <v>118.85</v>
      </c>
      <c r="I34" s="26">
        <f t="shared" si="16"/>
        <v>100</v>
      </c>
      <c r="J34" s="26">
        <f t="shared" si="16"/>
        <v>100</v>
      </c>
      <c r="K34" s="26">
        <f t="shared" si="16"/>
        <v>100</v>
      </c>
      <c r="L34" s="26">
        <f t="shared" si="16"/>
        <v>1200</v>
      </c>
    </row>
    <row r="35" spans="1:15" ht="21.75" customHeight="1" x14ac:dyDescent="0.25">
      <c r="A35" s="115"/>
      <c r="B35" s="114"/>
      <c r="C35" s="151"/>
      <c r="D35" s="19" t="s">
        <v>18</v>
      </c>
      <c r="E35" s="27">
        <f t="shared" si="15"/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</row>
    <row r="36" spans="1:15" ht="21.75" customHeight="1" x14ac:dyDescent="0.25">
      <c r="A36" s="115"/>
      <c r="B36" s="114"/>
      <c r="C36" s="151"/>
      <c r="D36" s="19" t="s">
        <v>9</v>
      </c>
      <c r="E36" s="27">
        <f t="shared" si="15"/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</row>
    <row r="37" spans="1:15" ht="21.75" customHeight="1" x14ac:dyDescent="0.25">
      <c r="A37" s="115"/>
      <c r="B37" s="114"/>
      <c r="C37" s="151"/>
      <c r="D37" s="19" t="s">
        <v>14</v>
      </c>
      <c r="E37" s="27">
        <f t="shared" si="15"/>
        <v>62.5</v>
      </c>
      <c r="F37" s="20">
        <v>62.5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</row>
    <row r="38" spans="1:15" ht="42" customHeight="1" x14ac:dyDescent="0.25">
      <c r="A38" s="115"/>
      <c r="B38" s="114"/>
      <c r="C38" s="151"/>
      <c r="D38" s="19" t="s">
        <v>109</v>
      </c>
      <c r="E38" s="27">
        <f t="shared" si="15"/>
        <v>1895.35</v>
      </c>
      <c r="F38" s="27">
        <f>100+40-13.5</f>
        <v>126.5</v>
      </c>
      <c r="G38" s="27">
        <v>150</v>
      </c>
      <c r="H38" s="27">
        <f>150-14.8-4.75-11.6</f>
        <v>118.85</v>
      </c>
      <c r="I38" s="27">
        <f>100</f>
        <v>100</v>
      </c>
      <c r="J38" s="27">
        <v>100</v>
      </c>
      <c r="K38" s="27">
        <v>100</v>
      </c>
      <c r="L38" s="27">
        <v>1200</v>
      </c>
    </row>
    <row r="39" spans="1:15" ht="21.75" customHeight="1" x14ac:dyDescent="0.25">
      <c r="A39" s="115"/>
      <c r="B39" s="114"/>
      <c r="C39" s="151"/>
      <c r="D39" s="19" t="s">
        <v>6</v>
      </c>
      <c r="E39" s="27">
        <f t="shared" si="15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</row>
    <row r="40" spans="1:15" x14ac:dyDescent="0.25">
      <c r="A40" s="109"/>
      <c r="B40" s="139" t="s">
        <v>11</v>
      </c>
      <c r="C40" s="140"/>
      <c r="D40" s="17" t="s">
        <v>2</v>
      </c>
      <c r="E40" s="26">
        <f t="shared" si="15"/>
        <v>1957.85</v>
      </c>
      <c r="F40" s="26">
        <f>SUM(F41:F45)</f>
        <v>189</v>
      </c>
      <c r="G40" s="26">
        <f t="shared" ref="G40:J40" si="17">SUM(G41:G45)</f>
        <v>150</v>
      </c>
      <c r="H40" s="26">
        <f t="shared" si="17"/>
        <v>118.85</v>
      </c>
      <c r="I40" s="26">
        <f t="shared" si="17"/>
        <v>100</v>
      </c>
      <c r="J40" s="26">
        <f t="shared" si="17"/>
        <v>100</v>
      </c>
      <c r="K40" s="26">
        <f t="shared" ref="K40:L40" si="18">SUM(K41:K45)</f>
        <v>100</v>
      </c>
      <c r="L40" s="26">
        <f t="shared" si="18"/>
        <v>1200</v>
      </c>
    </row>
    <row r="41" spans="1:15" x14ac:dyDescent="0.25">
      <c r="A41" s="109"/>
      <c r="B41" s="141"/>
      <c r="C41" s="142"/>
      <c r="D41" s="24" t="s">
        <v>18</v>
      </c>
      <c r="E41" s="28">
        <f t="shared" si="15"/>
        <v>0</v>
      </c>
      <c r="F41" s="28">
        <f>F35</f>
        <v>0</v>
      </c>
      <c r="G41" s="28">
        <f t="shared" ref="G41:L41" si="19">G35</f>
        <v>0</v>
      </c>
      <c r="H41" s="28">
        <f t="shared" si="19"/>
        <v>0</v>
      </c>
      <c r="I41" s="28">
        <f t="shared" si="19"/>
        <v>0</v>
      </c>
      <c r="J41" s="28">
        <f t="shared" si="19"/>
        <v>0</v>
      </c>
      <c r="K41" s="28">
        <f t="shared" si="19"/>
        <v>0</v>
      </c>
      <c r="L41" s="28">
        <f t="shared" si="19"/>
        <v>0</v>
      </c>
    </row>
    <row r="42" spans="1:15" x14ac:dyDescent="0.25">
      <c r="A42" s="109"/>
      <c r="B42" s="141"/>
      <c r="C42" s="142"/>
      <c r="D42" s="24" t="s">
        <v>9</v>
      </c>
      <c r="E42" s="28">
        <f t="shared" si="15"/>
        <v>0</v>
      </c>
      <c r="F42" s="28">
        <f>F36</f>
        <v>0</v>
      </c>
      <c r="G42" s="28">
        <f t="shared" ref="G42:L42" si="20">G36</f>
        <v>0</v>
      </c>
      <c r="H42" s="28">
        <f t="shared" si="20"/>
        <v>0</v>
      </c>
      <c r="I42" s="28">
        <f t="shared" si="20"/>
        <v>0</v>
      </c>
      <c r="J42" s="28">
        <f t="shared" si="20"/>
        <v>0</v>
      </c>
      <c r="K42" s="28">
        <f t="shared" si="20"/>
        <v>0</v>
      </c>
      <c r="L42" s="28">
        <f t="shared" si="20"/>
        <v>0</v>
      </c>
    </row>
    <row r="43" spans="1:15" x14ac:dyDescent="0.25">
      <c r="A43" s="109"/>
      <c r="B43" s="141"/>
      <c r="C43" s="142"/>
      <c r="D43" s="24" t="s">
        <v>14</v>
      </c>
      <c r="E43" s="28">
        <f t="shared" si="15"/>
        <v>62.5</v>
      </c>
      <c r="F43" s="28">
        <f>F37</f>
        <v>62.5</v>
      </c>
      <c r="G43" s="28">
        <f t="shared" ref="G43:L43" si="21">G37</f>
        <v>0</v>
      </c>
      <c r="H43" s="28">
        <f t="shared" si="21"/>
        <v>0</v>
      </c>
      <c r="I43" s="28">
        <f t="shared" si="21"/>
        <v>0</v>
      </c>
      <c r="J43" s="28">
        <f t="shared" si="21"/>
        <v>0</v>
      </c>
      <c r="K43" s="28">
        <f t="shared" si="21"/>
        <v>0</v>
      </c>
      <c r="L43" s="28">
        <f t="shared" si="21"/>
        <v>0</v>
      </c>
    </row>
    <row r="44" spans="1:15" x14ac:dyDescent="0.25">
      <c r="A44" s="109"/>
      <c r="B44" s="141"/>
      <c r="C44" s="142"/>
      <c r="D44" s="24" t="s">
        <v>109</v>
      </c>
      <c r="E44" s="28">
        <f t="shared" si="15"/>
        <v>1895.35</v>
      </c>
      <c r="F44" s="28">
        <f>F38</f>
        <v>126.5</v>
      </c>
      <c r="G44" s="28">
        <f t="shared" ref="G44:L44" si="22">G38</f>
        <v>150</v>
      </c>
      <c r="H44" s="28">
        <f t="shared" si="22"/>
        <v>118.85</v>
      </c>
      <c r="I44" s="28">
        <f t="shared" si="22"/>
        <v>100</v>
      </c>
      <c r="J44" s="28">
        <f t="shared" si="22"/>
        <v>100</v>
      </c>
      <c r="K44" s="28">
        <f t="shared" si="22"/>
        <v>100</v>
      </c>
      <c r="L44" s="28">
        <f t="shared" si="22"/>
        <v>1200</v>
      </c>
    </row>
    <row r="45" spans="1:15" x14ac:dyDescent="0.25">
      <c r="A45" s="109"/>
      <c r="B45" s="143"/>
      <c r="C45" s="144"/>
      <c r="D45" s="24" t="s">
        <v>6</v>
      </c>
      <c r="E45" s="28">
        <f t="shared" si="15"/>
        <v>0</v>
      </c>
      <c r="F45" s="28">
        <f>F39</f>
        <v>0</v>
      </c>
      <c r="G45" s="28">
        <f t="shared" ref="G45:L45" si="23">G39</f>
        <v>0</v>
      </c>
      <c r="H45" s="28">
        <f t="shared" si="23"/>
        <v>0</v>
      </c>
      <c r="I45" s="28">
        <f t="shared" si="23"/>
        <v>0</v>
      </c>
      <c r="J45" s="28">
        <f t="shared" si="23"/>
        <v>0</v>
      </c>
      <c r="K45" s="28">
        <f t="shared" si="23"/>
        <v>0</v>
      </c>
      <c r="L45" s="28">
        <f t="shared" si="23"/>
        <v>0</v>
      </c>
    </row>
    <row r="46" spans="1:15" s="5" customFormat="1" x14ac:dyDescent="0.25">
      <c r="A46" s="130" t="s">
        <v>4</v>
      </c>
      <c r="B46" s="131"/>
      <c r="C46" s="132"/>
      <c r="D46" s="17" t="s">
        <v>2</v>
      </c>
      <c r="E46" s="26">
        <f t="shared" si="15"/>
        <v>1322051.6816099999</v>
      </c>
      <c r="F46" s="26">
        <f>SUM(F47:F51)</f>
        <v>102726.51617999999</v>
      </c>
      <c r="G46" s="26">
        <f t="shared" ref="G46:J46" si="24">SUM(G47:G51)</f>
        <v>108677.54664</v>
      </c>
      <c r="H46" s="26">
        <f t="shared" si="24"/>
        <v>114955.41420000001</v>
      </c>
      <c r="I46" s="26">
        <f t="shared" si="24"/>
        <v>107976.28459000001</v>
      </c>
      <c r="J46" s="26">
        <f t="shared" si="24"/>
        <v>118292.95999999999</v>
      </c>
      <c r="K46" s="26">
        <f t="shared" ref="K46:L46" si="25">SUM(K47:K51)</f>
        <v>118242.95999999999</v>
      </c>
      <c r="L46" s="26">
        <f t="shared" si="25"/>
        <v>651180</v>
      </c>
      <c r="M46" s="8"/>
      <c r="N46" s="6"/>
      <c r="O46" s="6"/>
    </row>
    <row r="47" spans="1:15" s="5" customFormat="1" x14ac:dyDescent="0.25">
      <c r="A47" s="133"/>
      <c r="B47" s="134"/>
      <c r="C47" s="135"/>
      <c r="D47" s="24" t="s">
        <v>18</v>
      </c>
      <c r="E47" s="28">
        <f t="shared" si="15"/>
        <v>3301.9300000000003</v>
      </c>
      <c r="F47" s="28">
        <f>F28+F41</f>
        <v>409.29</v>
      </c>
      <c r="G47" s="28">
        <f t="shared" ref="G47:L47" si="26">G28+G41</f>
        <v>515</v>
      </c>
      <c r="H47" s="28">
        <f t="shared" si="26"/>
        <v>729.94</v>
      </c>
      <c r="I47" s="28">
        <f t="shared" si="26"/>
        <v>546.1</v>
      </c>
      <c r="J47" s="28">
        <f t="shared" si="26"/>
        <v>550.79999999999995</v>
      </c>
      <c r="K47" s="28">
        <f t="shared" si="26"/>
        <v>550.79999999999995</v>
      </c>
      <c r="L47" s="28">
        <f t="shared" si="26"/>
        <v>0</v>
      </c>
      <c r="M47" s="8"/>
      <c r="N47" s="6"/>
      <c r="O47" s="6"/>
    </row>
    <row r="48" spans="1:15" s="5" customFormat="1" x14ac:dyDescent="0.25">
      <c r="A48" s="133"/>
      <c r="B48" s="134"/>
      <c r="C48" s="135"/>
      <c r="D48" s="24" t="s">
        <v>9</v>
      </c>
      <c r="E48" s="28">
        <f t="shared" si="15"/>
        <v>1019.9675500000001</v>
      </c>
      <c r="F48" s="28">
        <f>F29+F42</f>
        <v>187.38172</v>
      </c>
      <c r="G48" s="28">
        <f t="shared" ref="G48:L48" si="27">G29+G42</f>
        <v>143.80025999999998</v>
      </c>
      <c r="H48" s="28">
        <f t="shared" si="27"/>
        <v>193.58557000000002</v>
      </c>
      <c r="I48" s="28">
        <f t="shared" si="27"/>
        <v>167.8</v>
      </c>
      <c r="J48" s="28">
        <f t="shared" si="27"/>
        <v>163.69999999999999</v>
      </c>
      <c r="K48" s="28">
        <f t="shared" si="27"/>
        <v>163.69999999999999</v>
      </c>
      <c r="L48" s="28">
        <f t="shared" si="27"/>
        <v>0</v>
      </c>
      <c r="M48" s="8"/>
    </row>
    <row r="49" spans="1:13" s="5" customFormat="1" x14ac:dyDescent="0.25">
      <c r="A49" s="133"/>
      <c r="B49" s="134"/>
      <c r="C49" s="135"/>
      <c r="D49" s="24" t="s">
        <v>14</v>
      </c>
      <c r="E49" s="28">
        <f t="shared" si="15"/>
        <v>1822.2681</v>
      </c>
      <c r="F49" s="28">
        <f>F30+F43</f>
        <v>62.5</v>
      </c>
      <c r="G49" s="28">
        <f t="shared" ref="G49:L49" si="28">G30+G43</f>
        <v>0</v>
      </c>
      <c r="H49" s="28">
        <f t="shared" si="28"/>
        <v>701.28909999999996</v>
      </c>
      <c r="I49" s="28">
        <f t="shared" si="28"/>
        <v>1058.479</v>
      </c>
      <c r="J49" s="28">
        <f t="shared" si="28"/>
        <v>0</v>
      </c>
      <c r="K49" s="28">
        <f t="shared" si="28"/>
        <v>0</v>
      </c>
      <c r="L49" s="28">
        <f t="shared" si="28"/>
        <v>0</v>
      </c>
      <c r="M49" s="8"/>
    </row>
    <row r="50" spans="1:13" s="5" customFormat="1" x14ac:dyDescent="0.25">
      <c r="A50" s="133"/>
      <c r="B50" s="134"/>
      <c r="C50" s="135"/>
      <c r="D50" s="24" t="s">
        <v>109</v>
      </c>
      <c r="E50" s="28">
        <f t="shared" si="15"/>
        <v>1315907.51596</v>
      </c>
      <c r="F50" s="28">
        <f>F31+F44</f>
        <v>102067.34445999999</v>
      </c>
      <c r="G50" s="28">
        <f t="shared" ref="G50:L50" si="29">G31+G44</f>
        <v>108018.74638</v>
      </c>
      <c r="H50" s="28">
        <f t="shared" si="29"/>
        <v>113330.59953000001</v>
      </c>
      <c r="I50" s="28">
        <f t="shared" si="29"/>
        <v>106203.90559000001</v>
      </c>
      <c r="J50" s="28">
        <f t="shared" si="29"/>
        <v>117578.45999999999</v>
      </c>
      <c r="K50" s="28">
        <f t="shared" si="29"/>
        <v>117528.45999999999</v>
      </c>
      <c r="L50" s="28">
        <f t="shared" si="29"/>
        <v>651180</v>
      </c>
      <c r="M50" s="8"/>
    </row>
    <row r="51" spans="1:13" s="5" customFormat="1" x14ac:dyDescent="0.25">
      <c r="A51" s="136"/>
      <c r="B51" s="137"/>
      <c r="C51" s="138"/>
      <c r="D51" s="24" t="s">
        <v>6</v>
      </c>
      <c r="E51" s="28">
        <f t="shared" si="15"/>
        <v>0</v>
      </c>
      <c r="F51" s="28">
        <f>F32+F45</f>
        <v>0</v>
      </c>
      <c r="G51" s="28">
        <f>G32+G45</f>
        <v>0</v>
      </c>
      <c r="H51" s="28">
        <f t="shared" ref="H51:L51" si="30">H32+H45</f>
        <v>0</v>
      </c>
      <c r="I51" s="28">
        <f t="shared" si="30"/>
        <v>0</v>
      </c>
      <c r="J51" s="28">
        <f t="shared" si="30"/>
        <v>0</v>
      </c>
      <c r="K51" s="28">
        <f t="shared" si="30"/>
        <v>0</v>
      </c>
      <c r="L51" s="28">
        <f t="shared" si="30"/>
        <v>0</v>
      </c>
      <c r="M51" s="8"/>
    </row>
    <row r="52" spans="1:13" x14ac:dyDescent="0.25">
      <c r="A52" s="126" t="s">
        <v>5</v>
      </c>
      <c r="B52" s="127"/>
      <c r="C52" s="127"/>
      <c r="D52" s="127"/>
      <c r="E52" s="127"/>
      <c r="F52" s="127"/>
      <c r="G52" s="127"/>
      <c r="H52" s="127"/>
      <c r="I52" s="128"/>
      <c r="J52" s="10"/>
      <c r="K52" s="10"/>
      <c r="L52" s="10"/>
      <c r="M52" s="9"/>
    </row>
    <row r="53" spans="1:13" x14ac:dyDescent="0.25">
      <c r="A53" s="117" t="s">
        <v>28</v>
      </c>
      <c r="B53" s="118"/>
      <c r="C53" s="119"/>
      <c r="D53" s="17" t="s">
        <v>2</v>
      </c>
      <c r="E53" s="26">
        <f t="shared" ref="E53:E64" si="31">SUM(F53:L53)</f>
        <v>0</v>
      </c>
      <c r="F53" s="26">
        <f>SUM(F54:F58)</f>
        <v>0</v>
      </c>
      <c r="G53" s="26">
        <f t="shared" ref="G53:L53" si="32">SUM(G54:G58)</f>
        <v>0</v>
      </c>
      <c r="H53" s="26">
        <f t="shared" si="32"/>
        <v>0</v>
      </c>
      <c r="I53" s="26">
        <f t="shared" si="32"/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  <c r="M53" s="9"/>
    </row>
    <row r="54" spans="1:13" ht="24" customHeight="1" x14ac:dyDescent="0.25">
      <c r="A54" s="120"/>
      <c r="B54" s="121"/>
      <c r="C54" s="122"/>
      <c r="D54" s="19" t="s">
        <v>18</v>
      </c>
      <c r="E54" s="27">
        <f t="shared" si="31"/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9"/>
    </row>
    <row r="55" spans="1:13" ht="24" customHeight="1" x14ac:dyDescent="0.25">
      <c r="A55" s="120"/>
      <c r="B55" s="121"/>
      <c r="C55" s="122"/>
      <c r="D55" s="19" t="s">
        <v>9</v>
      </c>
      <c r="E55" s="27">
        <f t="shared" si="31"/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9"/>
    </row>
    <row r="56" spans="1:13" ht="24" customHeight="1" x14ac:dyDescent="0.25">
      <c r="A56" s="120"/>
      <c r="B56" s="121"/>
      <c r="C56" s="122"/>
      <c r="D56" s="19" t="s">
        <v>14</v>
      </c>
      <c r="E56" s="27">
        <f t="shared" si="31"/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9"/>
    </row>
    <row r="57" spans="1:13" ht="36.75" customHeight="1" x14ac:dyDescent="0.25">
      <c r="A57" s="120"/>
      <c r="B57" s="121"/>
      <c r="C57" s="122"/>
      <c r="D57" s="19" t="s">
        <v>109</v>
      </c>
      <c r="E57" s="27">
        <f t="shared" si="31"/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9"/>
    </row>
    <row r="58" spans="1:13" ht="24" customHeight="1" x14ac:dyDescent="0.25">
      <c r="A58" s="123"/>
      <c r="B58" s="124"/>
      <c r="C58" s="125"/>
      <c r="D58" s="19" t="s">
        <v>6</v>
      </c>
      <c r="E58" s="27">
        <f t="shared" si="31"/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9"/>
    </row>
    <row r="59" spans="1:13" ht="24" customHeight="1" x14ac:dyDescent="0.25">
      <c r="A59" s="117" t="s">
        <v>29</v>
      </c>
      <c r="B59" s="118"/>
      <c r="C59" s="119"/>
      <c r="D59" s="17" t="s">
        <v>2</v>
      </c>
      <c r="E59" s="26">
        <f t="shared" si="31"/>
        <v>1322051.6816099999</v>
      </c>
      <c r="F59" s="26">
        <f>SUM(F60:F64)</f>
        <v>102726.51617999999</v>
      </c>
      <c r="G59" s="26">
        <f t="shared" ref="G59:L59" si="33">SUM(G60:G64)</f>
        <v>108677.54664</v>
      </c>
      <c r="H59" s="26">
        <f t="shared" si="33"/>
        <v>114955.41420000001</v>
      </c>
      <c r="I59" s="26">
        <f t="shared" si="33"/>
        <v>107976.28459000001</v>
      </c>
      <c r="J59" s="26">
        <f t="shared" si="33"/>
        <v>118292.95999999999</v>
      </c>
      <c r="K59" s="26">
        <f t="shared" si="33"/>
        <v>118242.95999999999</v>
      </c>
      <c r="L59" s="26">
        <f t="shared" si="33"/>
        <v>651180</v>
      </c>
    </row>
    <row r="60" spans="1:13" ht="24" customHeight="1" x14ac:dyDescent="0.25">
      <c r="A60" s="120"/>
      <c r="B60" s="121"/>
      <c r="C60" s="122"/>
      <c r="D60" s="19" t="s">
        <v>18</v>
      </c>
      <c r="E60" s="27">
        <f t="shared" si="31"/>
        <v>3301.9300000000003</v>
      </c>
      <c r="F60" s="30">
        <f t="shared" ref="F60:L64" si="34">F47</f>
        <v>409.29</v>
      </c>
      <c r="G60" s="30">
        <f t="shared" si="34"/>
        <v>515</v>
      </c>
      <c r="H60" s="30">
        <f t="shared" si="34"/>
        <v>729.94</v>
      </c>
      <c r="I60" s="30">
        <f t="shared" si="34"/>
        <v>546.1</v>
      </c>
      <c r="J60" s="30">
        <f t="shared" si="34"/>
        <v>550.79999999999995</v>
      </c>
      <c r="K60" s="30">
        <f t="shared" si="34"/>
        <v>550.79999999999995</v>
      </c>
      <c r="L60" s="30">
        <f t="shared" si="34"/>
        <v>0</v>
      </c>
    </row>
    <row r="61" spans="1:13" ht="24" customHeight="1" x14ac:dyDescent="0.25">
      <c r="A61" s="120"/>
      <c r="B61" s="121"/>
      <c r="C61" s="122"/>
      <c r="D61" s="19" t="s">
        <v>9</v>
      </c>
      <c r="E61" s="27">
        <f t="shared" si="31"/>
        <v>1019.9675500000001</v>
      </c>
      <c r="F61" s="30">
        <f t="shared" si="34"/>
        <v>187.38172</v>
      </c>
      <c r="G61" s="30">
        <f t="shared" si="34"/>
        <v>143.80025999999998</v>
      </c>
      <c r="H61" s="30">
        <f t="shared" si="34"/>
        <v>193.58557000000002</v>
      </c>
      <c r="I61" s="30">
        <f t="shared" si="34"/>
        <v>167.8</v>
      </c>
      <c r="J61" s="30">
        <f t="shared" si="34"/>
        <v>163.69999999999999</v>
      </c>
      <c r="K61" s="30">
        <f t="shared" si="34"/>
        <v>163.69999999999999</v>
      </c>
      <c r="L61" s="30">
        <f t="shared" si="34"/>
        <v>0</v>
      </c>
    </row>
    <row r="62" spans="1:13" ht="24" customHeight="1" x14ac:dyDescent="0.25">
      <c r="A62" s="120"/>
      <c r="B62" s="121"/>
      <c r="C62" s="122"/>
      <c r="D62" s="19" t="s">
        <v>14</v>
      </c>
      <c r="E62" s="27">
        <f t="shared" si="31"/>
        <v>1822.2681</v>
      </c>
      <c r="F62" s="30">
        <f t="shared" si="34"/>
        <v>62.5</v>
      </c>
      <c r="G62" s="30">
        <f t="shared" si="34"/>
        <v>0</v>
      </c>
      <c r="H62" s="30">
        <f t="shared" si="34"/>
        <v>701.28909999999996</v>
      </c>
      <c r="I62" s="30">
        <f t="shared" si="34"/>
        <v>1058.479</v>
      </c>
      <c r="J62" s="30">
        <f t="shared" si="34"/>
        <v>0</v>
      </c>
      <c r="K62" s="30">
        <f t="shared" si="34"/>
        <v>0</v>
      </c>
      <c r="L62" s="30">
        <f t="shared" si="34"/>
        <v>0</v>
      </c>
    </row>
    <row r="63" spans="1:13" ht="39.75" customHeight="1" x14ac:dyDescent="0.25">
      <c r="A63" s="120"/>
      <c r="B63" s="121"/>
      <c r="C63" s="122"/>
      <c r="D63" s="19" t="s">
        <v>109</v>
      </c>
      <c r="E63" s="27">
        <f t="shared" si="31"/>
        <v>1315907.51596</v>
      </c>
      <c r="F63" s="30">
        <f t="shared" si="34"/>
        <v>102067.34445999999</v>
      </c>
      <c r="G63" s="30">
        <f t="shared" si="34"/>
        <v>108018.74638</v>
      </c>
      <c r="H63" s="30">
        <f t="shared" si="34"/>
        <v>113330.59953000001</v>
      </c>
      <c r="I63" s="30">
        <f t="shared" si="34"/>
        <v>106203.90559000001</v>
      </c>
      <c r="J63" s="30">
        <f t="shared" si="34"/>
        <v>117578.45999999999</v>
      </c>
      <c r="K63" s="30">
        <f t="shared" si="34"/>
        <v>117528.45999999999</v>
      </c>
      <c r="L63" s="30">
        <f>L50</f>
        <v>651180</v>
      </c>
    </row>
    <row r="64" spans="1:13" ht="24" customHeight="1" x14ac:dyDescent="0.25">
      <c r="A64" s="123"/>
      <c r="B64" s="124"/>
      <c r="C64" s="125"/>
      <c r="D64" s="19" t="s">
        <v>6</v>
      </c>
      <c r="E64" s="27">
        <f t="shared" si="31"/>
        <v>0</v>
      </c>
      <c r="F64" s="30">
        <f t="shared" si="34"/>
        <v>0</v>
      </c>
      <c r="G64" s="30">
        <f t="shared" si="34"/>
        <v>0</v>
      </c>
      <c r="H64" s="30">
        <f t="shared" si="34"/>
        <v>0</v>
      </c>
      <c r="I64" s="30">
        <f t="shared" si="34"/>
        <v>0</v>
      </c>
      <c r="J64" s="30">
        <f t="shared" si="34"/>
        <v>0</v>
      </c>
      <c r="K64" s="30">
        <f t="shared" si="34"/>
        <v>0</v>
      </c>
      <c r="L64" s="30">
        <f t="shared" si="34"/>
        <v>0</v>
      </c>
    </row>
    <row r="65" spans="1:13" x14ac:dyDescent="0.25">
      <c r="A65" s="126" t="s">
        <v>5</v>
      </c>
      <c r="B65" s="127"/>
      <c r="C65" s="127"/>
      <c r="D65" s="127"/>
      <c r="E65" s="127"/>
      <c r="F65" s="127"/>
      <c r="G65" s="127"/>
      <c r="H65" s="127"/>
      <c r="I65" s="128"/>
      <c r="J65" s="10"/>
      <c r="K65" s="10"/>
      <c r="L65" s="10"/>
      <c r="M65" s="9"/>
    </row>
    <row r="66" spans="1:13" x14ac:dyDescent="0.25">
      <c r="A66" s="117" t="s">
        <v>30</v>
      </c>
      <c r="B66" s="118"/>
      <c r="C66" s="119"/>
      <c r="D66" s="17" t="s">
        <v>2</v>
      </c>
      <c r="E66" s="26">
        <f t="shared" ref="E66:E77" si="35">SUM(F66:L66)</f>
        <v>0</v>
      </c>
      <c r="F66" s="26">
        <f>SUM(F67:F71)</f>
        <v>0</v>
      </c>
      <c r="G66" s="26">
        <f t="shared" ref="G66:J66" si="36">SUM(G67:G71)</f>
        <v>0</v>
      </c>
      <c r="H66" s="26">
        <f t="shared" si="36"/>
        <v>0</v>
      </c>
      <c r="I66" s="26">
        <f t="shared" si="36"/>
        <v>0</v>
      </c>
      <c r="J66" s="26">
        <f t="shared" si="36"/>
        <v>0</v>
      </c>
      <c r="K66" s="26">
        <f t="shared" ref="K66:L66" si="37">SUM(K67:K71)</f>
        <v>0</v>
      </c>
      <c r="L66" s="26">
        <f t="shared" si="37"/>
        <v>0</v>
      </c>
      <c r="M66" s="9"/>
    </row>
    <row r="67" spans="1:13" ht="24" customHeight="1" x14ac:dyDescent="0.25">
      <c r="A67" s="120"/>
      <c r="B67" s="121"/>
      <c r="C67" s="122"/>
      <c r="D67" s="19" t="s">
        <v>18</v>
      </c>
      <c r="E67" s="27">
        <f t="shared" si="35"/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9"/>
    </row>
    <row r="68" spans="1:13" ht="24" customHeight="1" x14ac:dyDescent="0.25">
      <c r="A68" s="120"/>
      <c r="B68" s="121"/>
      <c r="C68" s="122"/>
      <c r="D68" s="19" t="s">
        <v>9</v>
      </c>
      <c r="E68" s="27">
        <f t="shared" si="35"/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9"/>
    </row>
    <row r="69" spans="1:13" ht="24" customHeight="1" x14ac:dyDescent="0.25">
      <c r="A69" s="120"/>
      <c r="B69" s="121"/>
      <c r="C69" s="122"/>
      <c r="D69" s="19" t="s">
        <v>14</v>
      </c>
      <c r="E69" s="27">
        <f t="shared" si="35"/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9"/>
    </row>
    <row r="70" spans="1:13" ht="36.75" customHeight="1" x14ac:dyDescent="0.25">
      <c r="A70" s="120"/>
      <c r="B70" s="121"/>
      <c r="C70" s="122"/>
      <c r="D70" s="19" t="s">
        <v>109</v>
      </c>
      <c r="E70" s="27">
        <f t="shared" si="35"/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9"/>
    </row>
    <row r="71" spans="1:13" ht="24" customHeight="1" x14ac:dyDescent="0.25">
      <c r="A71" s="123"/>
      <c r="B71" s="124"/>
      <c r="C71" s="125"/>
      <c r="D71" s="19" t="s">
        <v>6</v>
      </c>
      <c r="E71" s="27">
        <f t="shared" si="35"/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9"/>
    </row>
    <row r="72" spans="1:13" ht="24" customHeight="1" x14ac:dyDescent="0.25">
      <c r="A72" s="117" t="s">
        <v>31</v>
      </c>
      <c r="B72" s="118"/>
      <c r="C72" s="119"/>
      <c r="D72" s="17" t="s">
        <v>2</v>
      </c>
      <c r="E72" s="26">
        <f t="shared" si="35"/>
        <v>1322051.6816099999</v>
      </c>
      <c r="F72" s="26">
        <f>SUM(F73:F77)</f>
        <v>102726.51617999999</v>
      </c>
      <c r="G72" s="26">
        <f t="shared" ref="G72:L72" si="38">SUM(G73:G77)</f>
        <v>108677.54664</v>
      </c>
      <c r="H72" s="26">
        <f t="shared" si="38"/>
        <v>114955.41420000001</v>
      </c>
      <c r="I72" s="26">
        <f t="shared" si="38"/>
        <v>107976.28459000001</v>
      </c>
      <c r="J72" s="26">
        <f t="shared" si="38"/>
        <v>118292.95999999999</v>
      </c>
      <c r="K72" s="26">
        <f t="shared" si="38"/>
        <v>118242.95999999999</v>
      </c>
      <c r="L72" s="26">
        <f t="shared" si="38"/>
        <v>651180</v>
      </c>
    </row>
    <row r="73" spans="1:13" ht="24" customHeight="1" x14ac:dyDescent="0.25">
      <c r="A73" s="120"/>
      <c r="B73" s="121"/>
      <c r="C73" s="122"/>
      <c r="D73" s="19" t="s">
        <v>18</v>
      </c>
      <c r="E73" s="27">
        <f t="shared" si="35"/>
        <v>3301.9300000000003</v>
      </c>
      <c r="F73" s="30">
        <f t="shared" ref="F73:L77" si="39">F47-F67</f>
        <v>409.29</v>
      </c>
      <c r="G73" s="30">
        <f t="shared" si="39"/>
        <v>515</v>
      </c>
      <c r="H73" s="30">
        <f t="shared" si="39"/>
        <v>729.94</v>
      </c>
      <c r="I73" s="30">
        <f t="shared" si="39"/>
        <v>546.1</v>
      </c>
      <c r="J73" s="30">
        <f t="shared" si="39"/>
        <v>550.79999999999995</v>
      </c>
      <c r="K73" s="30">
        <f t="shared" si="39"/>
        <v>550.79999999999995</v>
      </c>
      <c r="L73" s="30">
        <f t="shared" si="39"/>
        <v>0</v>
      </c>
    </row>
    <row r="74" spans="1:13" ht="24" customHeight="1" x14ac:dyDescent="0.25">
      <c r="A74" s="120"/>
      <c r="B74" s="121"/>
      <c r="C74" s="122"/>
      <c r="D74" s="19" t="s">
        <v>9</v>
      </c>
      <c r="E74" s="27">
        <f t="shared" si="35"/>
        <v>1019.9675500000001</v>
      </c>
      <c r="F74" s="30">
        <f t="shared" si="39"/>
        <v>187.38172</v>
      </c>
      <c r="G74" s="30">
        <f t="shared" si="39"/>
        <v>143.80025999999998</v>
      </c>
      <c r="H74" s="30">
        <f t="shared" si="39"/>
        <v>193.58557000000002</v>
      </c>
      <c r="I74" s="30">
        <f t="shared" si="39"/>
        <v>167.8</v>
      </c>
      <c r="J74" s="30">
        <f t="shared" si="39"/>
        <v>163.69999999999999</v>
      </c>
      <c r="K74" s="30">
        <f t="shared" si="39"/>
        <v>163.69999999999999</v>
      </c>
      <c r="L74" s="30">
        <f t="shared" si="39"/>
        <v>0</v>
      </c>
    </row>
    <row r="75" spans="1:13" ht="24" customHeight="1" x14ac:dyDescent="0.25">
      <c r="A75" s="120"/>
      <c r="B75" s="121"/>
      <c r="C75" s="122"/>
      <c r="D75" s="19" t="s">
        <v>14</v>
      </c>
      <c r="E75" s="27">
        <f t="shared" si="35"/>
        <v>1822.2681</v>
      </c>
      <c r="F75" s="30">
        <f t="shared" si="39"/>
        <v>62.5</v>
      </c>
      <c r="G75" s="30">
        <f t="shared" si="39"/>
        <v>0</v>
      </c>
      <c r="H75" s="30">
        <f t="shared" si="39"/>
        <v>701.28909999999996</v>
      </c>
      <c r="I75" s="30">
        <f t="shared" si="39"/>
        <v>1058.479</v>
      </c>
      <c r="J75" s="30">
        <f t="shared" si="39"/>
        <v>0</v>
      </c>
      <c r="K75" s="30">
        <f t="shared" si="39"/>
        <v>0</v>
      </c>
      <c r="L75" s="30">
        <f t="shared" si="39"/>
        <v>0</v>
      </c>
    </row>
    <row r="76" spans="1:13" ht="39.75" customHeight="1" x14ac:dyDescent="0.25">
      <c r="A76" s="120"/>
      <c r="B76" s="121"/>
      <c r="C76" s="122"/>
      <c r="D76" s="19" t="s">
        <v>109</v>
      </c>
      <c r="E76" s="27">
        <f t="shared" si="35"/>
        <v>1315907.51596</v>
      </c>
      <c r="F76" s="30">
        <f t="shared" si="39"/>
        <v>102067.34445999999</v>
      </c>
      <c r="G76" s="30">
        <f t="shared" si="39"/>
        <v>108018.74638</v>
      </c>
      <c r="H76" s="30">
        <f t="shared" si="39"/>
        <v>113330.59953000001</v>
      </c>
      <c r="I76" s="30">
        <f t="shared" si="39"/>
        <v>106203.90559000001</v>
      </c>
      <c r="J76" s="30">
        <f t="shared" si="39"/>
        <v>117578.45999999999</v>
      </c>
      <c r="K76" s="30">
        <f t="shared" si="39"/>
        <v>117528.45999999999</v>
      </c>
      <c r="L76" s="30">
        <f t="shared" si="39"/>
        <v>651180</v>
      </c>
    </row>
    <row r="77" spans="1:13" ht="24" customHeight="1" x14ac:dyDescent="0.25">
      <c r="A77" s="123"/>
      <c r="B77" s="124"/>
      <c r="C77" s="125"/>
      <c r="D77" s="19" t="s">
        <v>6</v>
      </c>
      <c r="E77" s="27">
        <f t="shared" si="35"/>
        <v>0</v>
      </c>
      <c r="F77" s="30">
        <f t="shared" si="39"/>
        <v>0</v>
      </c>
      <c r="G77" s="30">
        <f t="shared" si="39"/>
        <v>0</v>
      </c>
      <c r="H77" s="30">
        <f t="shared" si="39"/>
        <v>0</v>
      </c>
      <c r="I77" s="30">
        <f t="shared" si="39"/>
        <v>0</v>
      </c>
      <c r="J77" s="30">
        <f t="shared" si="39"/>
        <v>0</v>
      </c>
      <c r="K77" s="30">
        <f t="shared" si="39"/>
        <v>0</v>
      </c>
      <c r="L77" s="30">
        <f t="shared" si="39"/>
        <v>0</v>
      </c>
    </row>
    <row r="78" spans="1:13" ht="24" customHeight="1" x14ac:dyDescent="0.25">
      <c r="A78" s="129" t="s">
        <v>5</v>
      </c>
      <c r="B78" s="129"/>
      <c r="C78" s="129"/>
      <c r="D78" s="129"/>
      <c r="E78" s="129"/>
      <c r="F78" s="129"/>
      <c r="G78" s="129"/>
      <c r="H78" s="129"/>
      <c r="I78" s="129"/>
      <c r="J78" s="31"/>
      <c r="K78" s="31"/>
      <c r="L78" s="10"/>
    </row>
    <row r="79" spans="1:13" ht="24" customHeight="1" x14ac:dyDescent="0.25">
      <c r="A79" s="117" t="s">
        <v>21</v>
      </c>
      <c r="B79" s="118"/>
      <c r="C79" s="119"/>
      <c r="D79" s="17" t="s">
        <v>2</v>
      </c>
      <c r="E79" s="26">
        <f t="shared" ref="E79:E90" si="40">SUM(F79:L79)</f>
        <v>640956.90723000001</v>
      </c>
      <c r="F79" s="26">
        <f>SUM(F80:F84)</f>
        <v>49395.690350000004</v>
      </c>
      <c r="G79" s="26">
        <f t="shared" ref="G79:L79" si="41">SUM(G80:G84)</f>
        <v>55106.697260000001</v>
      </c>
      <c r="H79" s="26">
        <f t="shared" si="41"/>
        <v>57182.370790000015</v>
      </c>
      <c r="I79" s="26">
        <f t="shared" si="41"/>
        <v>54575.536829999997</v>
      </c>
      <c r="J79" s="26">
        <f t="shared" si="41"/>
        <v>60240.805999999997</v>
      </c>
      <c r="K79" s="26">
        <f t="shared" si="41"/>
        <v>60090.805999999997</v>
      </c>
      <c r="L79" s="26">
        <f t="shared" si="41"/>
        <v>304365</v>
      </c>
    </row>
    <row r="80" spans="1:13" ht="24" customHeight="1" x14ac:dyDescent="0.25">
      <c r="A80" s="120"/>
      <c r="B80" s="121"/>
      <c r="C80" s="122"/>
      <c r="D80" s="19" t="s">
        <v>18</v>
      </c>
      <c r="E80" s="27">
        <f t="shared" si="40"/>
        <v>3301.9300000000003</v>
      </c>
      <c r="F80" s="27">
        <f t="shared" ref="F80:L84" si="42">F10+F22+F35</f>
        <v>409.29</v>
      </c>
      <c r="G80" s="27">
        <f t="shared" si="42"/>
        <v>515</v>
      </c>
      <c r="H80" s="27">
        <f t="shared" si="42"/>
        <v>729.94</v>
      </c>
      <c r="I80" s="27">
        <f t="shared" si="42"/>
        <v>546.1</v>
      </c>
      <c r="J80" s="27">
        <f t="shared" si="42"/>
        <v>550.79999999999995</v>
      </c>
      <c r="K80" s="27">
        <f t="shared" si="42"/>
        <v>550.79999999999995</v>
      </c>
      <c r="L80" s="27">
        <f t="shared" si="42"/>
        <v>0</v>
      </c>
    </row>
    <row r="81" spans="1:12" ht="24" customHeight="1" x14ac:dyDescent="0.25">
      <c r="A81" s="120"/>
      <c r="B81" s="121"/>
      <c r="C81" s="122"/>
      <c r="D81" s="19" t="s">
        <v>9</v>
      </c>
      <c r="E81" s="27">
        <f t="shared" si="40"/>
        <v>1019.9675500000001</v>
      </c>
      <c r="F81" s="27">
        <f t="shared" si="42"/>
        <v>187.38172</v>
      </c>
      <c r="G81" s="27">
        <f t="shared" si="42"/>
        <v>143.80025999999998</v>
      </c>
      <c r="H81" s="27">
        <f t="shared" si="42"/>
        <v>193.58557000000002</v>
      </c>
      <c r="I81" s="27">
        <f t="shared" si="42"/>
        <v>167.8</v>
      </c>
      <c r="J81" s="27">
        <f t="shared" si="42"/>
        <v>163.69999999999999</v>
      </c>
      <c r="K81" s="27">
        <f t="shared" si="42"/>
        <v>163.69999999999999</v>
      </c>
      <c r="L81" s="27">
        <f t="shared" si="42"/>
        <v>0</v>
      </c>
    </row>
    <row r="82" spans="1:12" ht="24" customHeight="1" x14ac:dyDescent="0.25">
      <c r="A82" s="120"/>
      <c r="B82" s="121"/>
      <c r="C82" s="122"/>
      <c r="D82" s="19" t="s">
        <v>14</v>
      </c>
      <c r="E82" s="27">
        <f t="shared" si="40"/>
        <v>1343.5821000000001</v>
      </c>
      <c r="F82" s="27">
        <f t="shared" si="42"/>
        <v>62.5</v>
      </c>
      <c r="G82" s="27">
        <f t="shared" si="42"/>
        <v>0</v>
      </c>
      <c r="H82" s="27">
        <f t="shared" si="42"/>
        <v>633.02409999999998</v>
      </c>
      <c r="I82" s="27">
        <f t="shared" si="42"/>
        <v>648.05799999999999</v>
      </c>
      <c r="J82" s="27">
        <f t="shared" si="42"/>
        <v>0</v>
      </c>
      <c r="K82" s="27">
        <f t="shared" si="42"/>
        <v>0</v>
      </c>
      <c r="L82" s="27">
        <f t="shared" si="42"/>
        <v>0</v>
      </c>
    </row>
    <row r="83" spans="1:12" ht="31.5" customHeight="1" x14ac:dyDescent="0.25">
      <c r="A83" s="120"/>
      <c r="B83" s="121"/>
      <c r="C83" s="122"/>
      <c r="D83" s="19" t="s">
        <v>109</v>
      </c>
      <c r="E83" s="27">
        <f t="shared" si="40"/>
        <v>635291.4275799999</v>
      </c>
      <c r="F83" s="27">
        <f t="shared" si="42"/>
        <v>48736.518630000006</v>
      </c>
      <c r="G83" s="27">
        <f t="shared" si="42"/>
        <v>54447.896999999997</v>
      </c>
      <c r="H83" s="27">
        <f t="shared" si="42"/>
        <v>55625.821120000015</v>
      </c>
      <c r="I83" s="27">
        <f t="shared" si="42"/>
        <v>53213.578829999999</v>
      </c>
      <c r="J83" s="27">
        <f t="shared" si="42"/>
        <v>59526.305999999997</v>
      </c>
      <c r="K83" s="27">
        <f t="shared" si="42"/>
        <v>59376.305999999997</v>
      </c>
      <c r="L83" s="27">
        <f>L13+L25+L38</f>
        <v>304365</v>
      </c>
    </row>
    <row r="84" spans="1:12" ht="24" customHeight="1" x14ac:dyDescent="0.25">
      <c r="A84" s="123"/>
      <c r="B84" s="124"/>
      <c r="C84" s="125"/>
      <c r="D84" s="19" t="s">
        <v>6</v>
      </c>
      <c r="E84" s="27">
        <f t="shared" si="40"/>
        <v>0</v>
      </c>
      <c r="F84" s="27">
        <f t="shared" si="42"/>
        <v>0</v>
      </c>
      <c r="G84" s="27">
        <f t="shared" si="42"/>
        <v>0</v>
      </c>
      <c r="H84" s="27">
        <f t="shared" si="42"/>
        <v>0</v>
      </c>
      <c r="I84" s="27">
        <f t="shared" si="42"/>
        <v>0</v>
      </c>
      <c r="J84" s="27">
        <f t="shared" si="42"/>
        <v>0</v>
      </c>
      <c r="K84" s="27">
        <f t="shared" si="42"/>
        <v>0</v>
      </c>
      <c r="L84" s="27">
        <f t="shared" si="42"/>
        <v>0</v>
      </c>
    </row>
    <row r="85" spans="1:12" ht="24" customHeight="1" x14ac:dyDescent="0.25">
      <c r="A85" s="93" t="s">
        <v>22</v>
      </c>
      <c r="B85" s="94"/>
      <c r="C85" s="95"/>
      <c r="D85" s="17" t="s">
        <v>2</v>
      </c>
      <c r="E85" s="26">
        <f t="shared" si="40"/>
        <v>681094.77437999996</v>
      </c>
      <c r="F85" s="26">
        <f>SUM(F86:F90)</f>
        <v>53330.825829999994</v>
      </c>
      <c r="G85" s="26">
        <f t="shared" ref="G85:L85" si="43">SUM(G86:G90)</f>
        <v>53570.84938</v>
      </c>
      <c r="H85" s="26">
        <f t="shared" si="43"/>
        <v>57773.043409999991</v>
      </c>
      <c r="I85" s="26">
        <f t="shared" si="43"/>
        <v>53400.747760000006</v>
      </c>
      <c r="J85" s="26">
        <f t="shared" si="43"/>
        <v>58052.154000000002</v>
      </c>
      <c r="K85" s="26">
        <f t="shared" si="43"/>
        <v>58152.154000000002</v>
      </c>
      <c r="L85" s="26">
        <f t="shared" si="43"/>
        <v>346815</v>
      </c>
    </row>
    <row r="86" spans="1:12" ht="24" customHeight="1" x14ac:dyDescent="0.25">
      <c r="A86" s="96"/>
      <c r="B86" s="97"/>
      <c r="C86" s="98"/>
      <c r="D86" s="19" t="s">
        <v>18</v>
      </c>
      <c r="E86" s="27">
        <f t="shared" si="40"/>
        <v>0</v>
      </c>
      <c r="F86" s="30">
        <f t="shared" ref="F86:L86" si="44">F16</f>
        <v>0</v>
      </c>
      <c r="G86" s="30">
        <f t="shared" si="44"/>
        <v>0</v>
      </c>
      <c r="H86" s="30">
        <f t="shared" si="44"/>
        <v>0</v>
      </c>
      <c r="I86" s="30">
        <f t="shared" si="44"/>
        <v>0</v>
      </c>
      <c r="J86" s="30">
        <f t="shared" si="44"/>
        <v>0</v>
      </c>
      <c r="K86" s="30">
        <f t="shared" si="44"/>
        <v>0</v>
      </c>
      <c r="L86" s="30">
        <f t="shared" si="44"/>
        <v>0</v>
      </c>
    </row>
    <row r="87" spans="1:12" ht="24" customHeight="1" x14ac:dyDescent="0.25">
      <c r="A87" s="96"/>
      <c r="B87" s="97"/>
      <c r="C87" s="98"/>
      <c r="D87" s="19" t="s">
        <v>9</v>
      </c>
      <c r="E87" s="27">
        <f t="shared" si="40"/>
        <v>0</v>
      </c>
      <c r="F87" s="30">
        <f>F3</f>
        <v>0</v>
      </c>
      <c r="G87" s="30">
        <f t="shared" ref="G87:L90" si="45">G17</f>
        <v>0</v>
      </c>
      <c r="H87" s="30">
        <f t="shared" si="45"/>
        <v>0</v>
      </c>
      <c r="I87" s="30">
        <f t="shared" si="45"/>
        <v>0</v>
      </c>
      <c r="J87" s="30">
        <f t="shared" si="45"/>
        <v>0</v>
      </c>
      <c r="K87" s="30">
        <f t="shared" si="45"/>
        <v>0</v>
      </c>
      <c r="L87" s="30">
        <f t="shared" si="45"/>
        <v>0</v>
      </c>
    </row>
    <row r="88" spans="1:12" ht="24" customHeight="1" x14ac:dyDescent="0.25">
      <c r="A88" s="96"/>
      <c r="B88" s="97"/>
      <c r="C88" s="98"/>
      <c r="D88" s="19" t="s">
        <v>14</v>
      </c>
      <c r="E88" s="27">
        <f t="shared" si="40"/>
        <v>478.68599999999998</v>
      </c>
      <c r="F88" s="30">
        <f>F18</f>
        <v>0</v>
      </c>
      <c r="G88" s="30">
        <f t="shared" si="45"/>
        <v>0</v>
      </c>
      <c r="H88" s="30">
        <f t="shared" si="45"/>
        <v>68.265000000000001</v>
      </c>
      <c r="I88" s="30">
        <f t="shared" si="45"/>
        <v>410.42099999999999</v>
      </c>
      <c r="J88" s="30">
        <f t="shared" si="45"/>
        <v>0</v>
      </c>
      <c r="K88" s="30">
        <f t="shared" si="45"/>
        <v>0</v>
      </c>
      <c r="L88" s="30">
        <f t="shared" si="45"/>
        <v>0</v>
      </c>
    </row>
    <row r="89" spans="1:12" ht="36.75" customHeight="1" x14ac:dyDescent="0.25">
      <c r="A89" s="96"/>
      <c r="B89" s="97"/>
      <c r="C89" s="98"/>
      <c r="D89" s="19" t="s">
        <v>109</v>
      </c>
      <c r="E89" s="27">
        <f t="shared" si="40"/>
        <v>680616.08837999997</v>
      </c>
      <c r="F89" s="30">
        <f>F19</f>
        <v>53330.825829999994</v>
      </c>
      <c r="G89" s="30">
        <f t="shared" si="45"/>
        <v>53570.84938</v>
      </c>
      <c r="H89" s="30">
        <f t="shared" si="45"/>
        <v>57704.778409999992</v>
      </c>
      <c r="I89" s="30">
        <f t="shared" si="45"/>
        <v>52990.326760000004</v>
      </c>
      <c r="J89" s="30">
        <f t="shared" si="45"/>
        <v>58052.154000000002</v>
      </c>
      <c r="K89" s="30">
        <f t="shared" si="45"/>
        <v>58152.154000000002</v>
      </c>
      <c r="L89" s="30">
        <f t="shared" si="45"/>
        <v>346815</v>
      </c>
    </row>
    <row r="90" spans="1:12" ht="24" customHeight="1" x14ac:dyDescent="0.25">
      <c r="A90" s="99"/>
      <c r="B90" s="100"/>
      <c r="C90" s="101"/>
      <c r="D90" s="19" t="s">
        <v>6</v>
      </c>
      <c r="E90" s="27">
        <f t="shared" si="40"/>
        <v>0</v>
      </c>
      <c r="F90" s="30">
        <f>F20</f>
        <v>0</v>
      </c>
      <c r="G90" s="30">
        <f t="shared" si="45"/>
        <v>0</v>
      </c>
      <c r="H90" s="30">
        <f t="shared" si="45"/>
        <v>0</v>
      </c>
      <c r="I90" s="30">
        <f t="shared" si="45"/>
        <v>0</v>
      </c>
      <c r="J90" s="30">
        <f t="shared" si="45"/>
        <v>0</v>
      </c>
      <c r="K90" s="30">
        <f t="shared" si="45"/>
        <v>0</v>
      </c>
      <c r="L90" s="30">
        <f t="shared" si="45"/>
        <v>0</v>
      </c>
    </row>
    <row r="91" spans="1:12" x14ac:dyDescent="0.25">
      <c r="E91" s="7"/>
      <c r="F91" s="7"/>
      <c r="G91" s="7"/>
      <c r="H91" s="7"/>
      <c r="I91" s="7"/>
    </row>
  </sheetData>
  <mergeCells count="33">
    <mergeCell ref="E4:L4"/>
    <mergeCell ref="A8:L8"/>
    <mergeCell ref="A33:L33"/>
    <mergeCell ref="C34:C39"/>
    <mergeCell ref="C21:C26"/>
    <mergeCell ref="A9:A20"/>
    <mergeCell ref="B9:B20"/>
    <mergeCell ref="E5:E6"/>
    <mergeCell ref="A27:C32"/>
    <mergeCell ref="A78:I78"/>
    <mergeCell ref="A46:C51"/>
    <mergeCell ref="A66:C71"/>
    <mergeCell ref="A72:C77"/>
    <mergeCell ref="B40:C45"/>
    <mergeCell ref="A52:I52"/>
    <mergeCell ref="A53:C58"/>
    <mergeCell ref="A59:C64"/>
    <mergeCell ref="A85:C90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79:C84"/>
    <mergeCell ref="A65:I6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2" fitToHeight="0" orientation="landscape" r:id="rId1"/>
  <rowBreaks count="1" manualBreakCount="1">
    <brk id="5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view="pageBreakPreview" zoomScale="6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6"/>
      <c r="B1" s="36"/>
      <c r="C1" s="36"/>
      <c r="D1" s="43" t="s">
        <v>32</v>
      </c>
    </row>
    <row r="2" spans="1:4" x14ac:dyDescent="0.25">
      <c r="A2" s="166" t="s">
        <v>33</v>
      </c>
      <c r="B2" s="166"/>
      <c r="C2" s="166"/>
      <c r="D2" s="166"/>
    </row>
    <row r="4" spans="1:4" ht="90" customHeight="1" x14ac:dyDescent="0.25">
      <c r="A4" s="37" t="s">
        <v>23</v>
      </c>
      <c r="B4" s="37" t="s">
        <v>34</v>
      </c>
      <c r="C4" s="37" t="s">
        <v>35</v>
      </c>
      <c r="D4" s="37" t="s">
        <v>36</v>
      </c>
    </row>
    <row r="5" spans="1:4" x14ac:dyDescent="0.25">
      <c r="A5" s="38">
        <v>1</v>
      </c>
      <c r="B5" s="38">
        <v>2</v>
      </c>
      <c r="C5" s="38">
        <v>3</v>
      </c>
      <c r="D5" s="38">
        <v>4</v>
      </c>
    </row>
    <row r="6" spans="1:4" x14ac:dyDescent="0.25">
      <c r="A6" s="165" t="s">
        <v>48</v>
      </c>
      <c r="B6" s="165"/>
      <c r="C6" s="165"/>
      <c r="D6" s="165"/>
    </row>
    <row r="7" spans="1:4" ht="17.25" customHeight="1" x14ac:dyDescent="0.25">
      <c r="A7" s="165" t="s">
        <v>49</v>
      </c>
      <c r="B7" s="165"/>
      <c r="C7" s="165"/>
      <c r="D7" s="165"/>
    </row>
    <row r="8" spans="1:4" s="44" customFormat="1" ht="18.75" customHeight="1" x14ac:dyDescent="0.25">
      <c r="A8" s="165" t="s">
        <v>50</v>
      </c>
      <c r="B8" s="165"/>
      <c r="C8" s="165"/>
      <c r="D8" s="165"/>
    </row>
    <row r="9" spans="1:4" ht="131.25" customHeight="1" x14ac:dyDescent="0.25">
      <c r="A9" s="39" t="s">
        <v>37</v>
      </c>
      <c r="B9" s="40" t="s">
        <v>43</v>
      </c>
      <c r="C9" s="40" t="s">
        <v>42</v>
      </c>
      <c r="D9" s="40"/>
    </row>
    <row r="10" spans="1:4" s="44" customFormat="1" ht="29.25" customHeight="1" x14ac:dyDescent="0.25">
      <c r="A10" s="165" t="s">
        <v>51</v>
      </c>
      <c r="B10" s="165"/>
      <c r="C10" s="165"/>
      <c r="D10" s="165"/>
    </row>
    <row r="11" spans="1:4" ht="93.75" customHeight="1" x14ac:dyDescent="0.25">
      <c r="A11" s="42" t="s">
        <v>38</v>
      </c>
      <c r="B11" s="41" t="s">
        <v>44</v>
      </c>
      <c r="C11" s="40" t="s">
        <v>41</v>
      </c>
      <c r="D11" s="40"/>
    </row>
    <row r="12" spans="1:4" ht="12.75" customHeight="1" x14ac:dyDescent="0.25">
      <c r="A12" s="167" t="s">
        <v>52</v>
      </c>
      <c r="B12" s="168"/>
      <c r="C12" s="168"/>
      <c r="D12" s="169"/>
    </row>
    <row r="13" spans="1:4" s="44" customFormat="1" ht="27.75" customHeight="1" x14ac:dyDescent="0.25">
      <c r="A13" s="170" t="s">
        <v>46</v>
      </c>
      <c r="B13" s="171"/>
      <c r="C13" s="171"/>
      <c r="D13" s="172"/>
    </row>
    <row r="14" spans="1:4" s="44" customFormat="1" ht="13.5" customHeight="1" x14ac:dyDescent="0.25">
      <c r="A14" s="164" t="s">
        <v>53</v>
      </c>
      <c r="B14" s="164"/>
      <c r="C14" s="164"/>
      <c r="D14" s="164"/>
    </row>
    <row r="15" spans="1:4" ht="95.25" customHeight="1" x14ac:dyDescent="0.25">
      <c r="A15" s="39" t="s">
        <v>39</v>
      </c>
      <c r="B15" s="40" t="s">
        <v>47</v>
      </c>
      <c r="C15" s="40" t="s">
        <v>45</v>
      </c>
      <c r="D15" s="40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1"/>
  <sheetViews>
    <sheetView view="pageBreakPreview" zoomScale="60" zoomScaleNormal="100" workbookViewId="0">
      <selection activeCell="C19" sqref="C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73" t="s">
        <v>54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5.75" x14ac:dyDescent="0.25">
      <c r="A2" s="174" t="s">
        <v>55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3" ht="15.75" x14ac:dyDescent="0.25">
      <c r="A3" s="175" t="s">
        <v>56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</row>
    <row r="4" spans="1:13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5.75" x14ac:dyDescent="0.25">
      <c r="A5" s="176" t="s">
        <v>57</v>
      </c>
      <c r="B5" s="176" t="s">
        <v>58</v>
      </c>
      <c r="C5" s="176" t="s">
        <v>59</v>
      </c>
      <c r="D5" s="176" t="s">
        <v>60</v>
      </c>
      <c r="E5" s="176" t="s">
        <v>61</v>
      </c>
      <c r="F5" s="176" t="s">
        <v>62</v>
      </c>
      <c r="G5" s="176" t="s">
        <v>63</v>
      </c>
      <c r="H5" s="179" t="s">
        <v>64</v>
      </c>
      <c r="I5" s="179"/>
      <c r="J5" s="179"/>
      <c r="K5" s="179"/>
      <c r="L5" s="176" t="s">
        <v>65</v>
      </c>
      <c r="M5" s="176" t="s">
        <v>66</v>
      </c>
    </row>
    <row r="6" spans="1:13" ht="15.75" x14ac:dyDescent="0.25">
      <c r="A6" s="177"/>
      <c r="B6" s="177"/>
      <c r="C6" s="177"/>
      <c r="D6" s="177"/>
      <c r="E6" s="177"/>
      <c r="F6" s="177"/>
      <c r="G6" s="177"/>
      <c r="H6" s="179" t="s">
        <v>2</v>
      </c>
      <c r="I6" s="179" t="s">
        <v>3</v>
      </c>
      <c r="J6" s="179"/>
      <c r="K6" s="179"/>
      <c r="L6" s="177"/>
      <c r="M6" s="177"/>
    </row>
    <row r="7" spans="1:13" ht="31.5" x14ac:dyDescent="0.25">
      <c r="A7" s="178"/>
      <c r="B7" s="178"/>
      <c r="C7" s="178"/>
      <c r="D7" s="178"/>
      <c r="E7" s="178"/>
      <c r="F7" s="178"/>
      <c r="G7" s="178"/>
      <c r="H7" s="179"/>
      <c r="I7" s="46" t="s">
        <v>67</v>
      </c>
      <c r="J7" s="46" t="s">
        <v>68</v>
      </c>
      <c r="K7" s="46" t="s">
        <v>69</v>
      </c>
      <c r="L7" s="178"/>
      <c r="M7" s="178"/>
    </row>
    <row r="8" spans="1:13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</row>
    <row r="9" spans="1:13" ht="15.75" x14ac:dyDescent="0.25">
      <c r="A9" s="48"/>
      <c r="B9" s="49"/>
      <c r="C9" s="50"/>
      <c r="D9" s="50"/>
      <c r="E9" s="51"/>
      <c r="F9" s="50"/>
      <c r="G9" s="50"/>
      <c r="H9" s="52"/>
      <c r="I9" s="52"/>
      <c r="J9" s="53"/>
      <c r="K9" s="53"/>
      <c r="L9" s="50"/>
      <c r="M9" s="54"/>
    </row>
    <row r="10" spans="1:13" ht="15.75" x14ac:dyDescent="0.25">
      <c r="A10" s="48"/>
      <c r="B10" s="49"/>
      <c r="C10" s="50"/>
      <c r="D10" s="50"/>
      <c r="E10" s="50"/>
      <c r="F10" s="50"/>
      <c r="G10" s="50"/>
      <c r="H10" s="52"/>
      <c r="I10" s="52"/>
      <c r="J10" s="52"/>
      <c r="K10" s="52"/>
      <c r="L10" s="50"/>
      <c r="M10" s="54"/>
    </row>
    <row r="11" spans="1:13" ht="15.75" x14ac:dyDescent="0.25">
      <c r="A11" s="55"/>
      <c r="B11" s="56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4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="60" zoomScaleNormal="100" workbookViewId="0">
      <selection activeCell="E15" sqref="E15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3" t="s">
        <v>70</v>
      </c>
      <c r="B1" s="173"/>
      <c r="C1" s="173"/>
      <c r="D1" s="173"/>
      <c r="E1" s="173"/>
      <c r="F1" s="173"/>
      <c r="G1" s="173"/>
    </row>
    <row r="2" spans="1:7" ht="15.75" x14ac:dyDescent="0.25">
      <c r="A2" s="174" t="s">
        <v>71</v>
      </c>
      <c r="B2" s="174"/>
      <c r="C2" s="174"/>
      <c r="D2" s="174"/>
      <c r="E2" s="174"/>
      <c r="F2" s="174"/>
      <c r="G2" s="174"/>
    </row>
    <row r="3" spans="1:7" ht="15.75" x14ac:dyDescent="0.25">
      <c r="A3" s="57"/>
      <c r="B3" s="57"/>
      <c r="C3" s="57"/>
      <c r="D3" s="57"/>
      <c r="E3" s="57"/>
      <c r="F3" s="57"/>
      <c r="G3" s="57"/>
    </row>
    <row r="4" spans="1:7" ht="78.75" x14ac:dyDescent="0.25">
      <c r="A4" s="66" t="s">
        <v>0</v>
      </c>
      <c r="B4" s="66" t="s">
        <v>72</v>
      </c>
      <c r="C4" s="66" t="s">
        <v>59</v>
      </c>
      <c r="D4" s="66" t="s">
        <v>73</v>
      </c>
      <c r="E4" s="66" t="s">
        <v>74</v>
      </c>
      <c r="F4" s="66" t="s">
        <v>75</v>
      </c>
      <c r="G4" s="66" t="s">
        <v>76</v>
      </c>
    </row>
    <row r="5" spans="1:7" x14ac:dyDescent="0.25">
      <c r="A5" s="58">
        <v>1</v>
      </c>
      <c r="B5" s="58">
        <v>2</v>
      </c>
      <c r="C5" s="58">
        <v>3</v>
      </c>
      <c r="D5" s="58">
        <v>4</v>
      </c>
      <c r="E5" s="58">
        <v>5</v>
      </c>
      <c r="F5" s="58">
        <v>6</v>
      </c>
      <c r="G5" s="58">
        <v>7</v>
      </c>
    </row>
    <row r="6" spans="1:7" ht="15.75" x14ac:dyDescent="0.25">
      <c r="A6" s="59"/>
      <c r="B6" s="60"/>
      <c r="C6" s="61"/>
      <c r="D6" s="61"/>
      <c r="E6" s="61"/>
      <c r="F6" s="61"/>
      <c r="G6" s="63"/>
    </row>
    <row r="7" spans="1:7" ht="15.75" x14ac:dyDescent="0.25">
      <c r="A7" s="59"/>
      <c r="B7" s="60"/>
      <c r="C7" s="61"/>
      <c r="D7" s="61"/>
      <c r="E7" s="61"/>
      <c r="F7" s="61"/>
      <c r="G7" s="63"/>
    </row>
    <row r="8" spans="1:7" ht="15.75" x14ac:dyDescent="0.25">
      <c r="A8" s="64"/>
      <c r="B8" s="65"/>
      <c r="C8" s="62"/>
      <c r="D8" s="62"/>
      <c r="E8" s="62"/>
      <c r="F8" s="62"/>
      <c r="G8" s="63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="60" zoomScaleNormal="100" workbookViewId="0">
      <selection sqref="A1:D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3" t="s">
        <v>40</v>
      </c>
      <c r="B1" s="173"/>
      <c r="C1" s="173"/>
      <c r="D1" s="173"/>
    </row>
    <row r="2" spans="1:4" ht="15.75" x14ac:dyDescent="0.25">
      <c r="A2" s="174" t="s">
        <v>77</v>
      </c>
      <c r="B2" s="174"/>
      <c r="C2" s="174"/>
      <c r="D2" s="174"/>
    </row>
    <row r="3" spans="1:4" ht="35.25" customHeight="1" x14ac:dyDescent="0.25">
      <c r="A3" s="180" t="s">
        <v>78</v>
      </c>
      <c r="B3" s="180"/>
      <c r="C3" s="180"/>
      <c r="D3" s="180"/>
    </row>
    <row r="4" spans="1:4" ht="15.75" x14ac:dyDescent="0.25">
      <c r="A4" s="174" t="s">
        <v>79</v>
      </c>
      <c r="B4" s="174"/>
      <c r="C4" s="174"/>
      <c r="D4" s="174"/>
    </row>
    <row r="5" spans="1:4" ht="15.75" x14ac:dyDescent="0.25">
      <c r="A5" s="67"/>
      <c r="B5" s="67"/>
      <c r="C5" s="67"/>
      <c r="D5" s="67"/>
    </row>
    <row r="6" spans="1:4" ht="111" customHeight="1" x14ac:dyDescent="0.25">
      <c r="A6" s="75" t="s">
        <v>0</v>
      </c>
      <c r="B6" s="75" t="s">
        <v>80</v>
      </c>
      <c r="C6" s="75" t="s">
        <v>81</v>
      </c>
      <c r="D6" s="75" t="s">
        <v>82</v>
      </c>
    </row>
    <row r="7" spans="1:4" x14ac:dyDescent="0.25">
      <c r="A7" s="68">
        <v>1</v>
      </c>
      <c r="B7" s="68">
        <v>2</v>
      </c>
      <c r="C7" s="68">
        <v>3</v>
      </c>
      <c r="D7" s="68">
        <v>4</v>
      </c>
    </row>
    <row r="8" spans="1:4" ht="15.75" x14ac:dyDescent="0.25">
      <c r="A8" s="69"/>
      <c r="B8" s="70"/>
      <c r="C8" s="71"/>
      <c r="D8" s="71"/>
    </row>
    <row r="9" spans="1:4" ht="15.75" x14ac:dyDescent="0.25">
      <c r="A9" s="69"/>
      <c r="B9" s="70"/>
      <c r="C9" s="71"/>
      <c r="D9" s="71"/>
    </row>
    <row r="10" spans="1:4" ht="15.75" x14ac:dyDescent="0.25">
      <c r="A10" s="73"/>
      <c r="B10" s="74"/>
      <c r="C10" s="72"/>
      <c r="D10" s="7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view="pageBreakPreview" zoomScale="60" zoomScaleNormal="100" workbookViewId="0">
      <selection sqref="A1:J12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3" t="s">
        <v>83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5.75" x14ac:dyDescent="0.25">
      <c r="A2" s="174" t="s">
        <v>84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ht="22.5" customHeight="1" x14ac:dyDescent="0.25">
      <c r="A3" s="175" t="s">
        <v>85</v>
      </c>
      <c r="B3" s="175"/>
      <c r="C3" s="175"/>
      <c r="D3" s="175"/>
      <c r="E3" s="175"/>
      <c r="F3" s="175"/>
      <c r="G3" s="175"/>
      <c r="H3" s="175"/>
      <c r="I3" s="175"/>
      <c r="J3" s="175"/>
    </row>
    <row r="4" spans="1:10" ht="15.75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</row>
    <row r="5" spans="1:10" ht="15.75" x14ac:dyDescent="0.25">
      <c r="A5" s="176" t="s">
        <v>0</v>
      </c>
      <c r="B5" s="176" t="s">
        <v>86</v>
      </c>
      <c r="C5" s="176" t="s">
        <v>87</v>
      </c>
      <c r="D5" s="176" t="s">
        <v>88</v>
      </c>
      <c r="E5" s="176" t="s">
        <v>89</v>
      </c>
      <c r="F5" s="179" t="s">
        <v>90</v>
      </c>
      <c r="G5" s="179"/>
      <c r="H5" s="179"/>
      <c r="I5" s="179"/>
      <c r="J5" s="179"/>
    </row>
    <row r="6" spans="1:10" ht="15.75" x14ac:dyDescent="0.25">
      <c r="A6" s="177"/>
      <c r="B6" s="177"/>
      <c r="C6" s="177"/>
      <c r="D6" s="177"/>
      <c r="E6" s="177"/>
      <c r="F6" s="179" t="s">
        <v>2</v>
      </c>
      <c r="G6" s="179" t="s">
        <v>3</v>
      </c>
      <c r="H6" s="179"/>
      <c r="I6" s="179"/>
      <c r="J6" s="179"/>
    </row>
    <row r="7" spans="1:10" ht="31.5" x14ac:dyDescent="0.25">
      <c r="A7" s="178"/>
      <c r="B7" s="178"/>
      <c r="C7" s="178"/>
      <c r="D7" s="178"/>
      <c r="E7" s="178"/>
      <c r="F7" s="179"/>
      <c r="G7" s="77" t="s">
        <v>91</v>
      </c>
      <c r="H7" s="77" t="s">
        <v>91</v>
      </c>
      <c r="I7" s="77" t="s">
        <v>91</v>
      </c>
      <c r="J7" s="77" t="s">
        <v>92</v>
      </c>
    </row>
    <row r="8" spans="1:10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7</v>
      </c>
      <c r="H8" s="78">
        <v>8</v>
      </c>
      <c r="I8" s="78">
        <v>9</v>
      </c>
      <c r="J8" s="78">
        <v>10</v>
      </c>
    </row>
    <row r="9" spans="1:10" ht="15.75" x14ac:dyDescent="0.25">
      <c r="A9" s="81"/>
      <c r="B9" s="82"/>
      <c r="C9" s="79"/>
      <c r="D9" s="79"/>
      <c r="E9" s="80"/>
      <c r="F9" s="79"/>
      <c r="G9" s="79"/>
      <c r="H9" s="80"/>
      <c r="I9" s="80"/>
      <c r="J9" s="80"/>
    </row>
    <row r="10" spans="1:10" ht="15.75" x14ac:dyDescent="0.25">
      <c r="A10" s="81"/>
      <c r="B10" s="82"/>
      <c r="C10" s="79"/>
      <c r="D10" s="79"/>
      <c r="E10" s="79"/>
      <c r="F10" s="79"/>
      <c r="G10" s="79"/>
      <c r="H10" s="79"/>
      <c r="I10" s="79"/>
      <c r="J10" s="79"/>
    </row>
    <row r="11" spans="1:10" ht="15.75" x14ac:dyDescent="0.25">
      <c r="A11" s="81"/>
      <c r="B11" s="82"/>
      <c r="C11" s="79"/>
      <c r="D11" s="79"/>
      <c r="E11" s="79"/>
      <c r="F11" s="79"/>
      <c r="G11" s="79"/>
      <c r="H11" s="79"/>
      <c r="I11" s="79"/>
      <c r="J11" s="7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0"/>
  <sheetViews>
    <sheetView tabSelected="1" view="pageBreakPreview" zoomScale="60" zoomScaleNormal="80" workbookViewId="0">
      <selection activeCell="D9" sqref="D9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91" t="s">
        <v>93</v>
      </c>
    </row>
    <row r="2" spans="1:11" x14ac:dyDescent="0.25">
      <c r="A2" s="182" t="s">
        <v>94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</row>
    <row r="3" spans="1:11" x14ac:dyDescent="0.2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1" x14ac:dyDescent="0.25">
      <c r="A4" s="83"/>
      <c r="B4" s="90"/>
      <c r="C4" s="83"/>
      <c r="D4" s="83"/>
      <c r="E4" s="83"/>
      <c r="F4" s="83"/>
      <c r="G4" s="83"/>
      <c r="H4" s="83"/>
      <c r="I4" s="83"/>
      <c r="J4" s="83"/>
      <c r="K4" s="83"/>
    </row>
    <row r="5" spans="1:11" x14ac:dyDescent="0.25">
      <c r="A5" s="181" t="s">
        <v>95</v>
      </c>
      <c r="B5" s="181" t="s">
        <v>108</v>
      </c>
      <c r="C5" s="181" t="s">
        <v>96</v>
      </c>
      <c r="D5" s="181" t="s">
        <v>97</v>
      </c>
      <c r="E5" s="181"/>
      <c r="F5" s="181"/>
      <c r="G5" s="181"/>
      <c r="H5" s="181"/>
      <c r="I5" s="181"/>
      <c r="J5" s="181"/>
      <c r="K5" s="181" t="s">
        <v>98</v>
      </c>
    </row>
    <row r="6" spans="1:11" ht="103.5" customHeight="1" x14ac:dyDescent="0.25">
      <c r="A6" s="181"/>
      <c r="B6" s="181"/>
      <c r="C6" s="181"/>
      <c r="D6" s="85" t="s">
        <v>99</v>
      </c>
      <c r="E6" s="85" t="s">
        <v>100</v>
      </c>
      <c r="F6" s="85" t="s">
        <v>101</v>
      </c>
      <c r="G6" s="85" t="s">
        <v>102</v>
      </c>
      <c r="H6" s="85" t="s">
        <v>103</v>
      </c>
      <c r="I6" s="85" t="s">
        <v>104</v>
      </c>
      <c r="J6" s="85" t="s">
        <v>105</v>
      </c>
      <c r="K6" s="181"/>
    </row>
    <row r="7" spans="1:11" x14ac:dyDescent="0.25">
      <c r="A7" s="85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86">
        <v>9</v>
      </c>
      <c r="J7" s="85">
        <v>10</v>
      </c>
      <c r="K7" s="87">
        <v>11</v>
      </c>
    </row>
    <row r="8" spans="1:11" ht="59.45" customHeight="1" x14ac:dyDescent="0.25">
      <c r="A8" s="85"/>
      <c r="B8" s="84"/>
      <c r="C8" s="88"/>
      <c r="D8" s="89"/>
      <c r="E8" s="89"/>
      <c r="F8" s="89"/>
      <c r="G8" s="89"/>
      <c r="H8" s="89"/>
      <c r="I8" s="89"/>
      <c r="J8" s="88"/>
      <c r="K8" s="88"/>
    </row>
    <row r="9" spans="1:11" ht="52.9" customHeight="1" x14ac:dyDescent="0.25">
      <c r="A9" s="85"/>
      <c r="B9" s="84"/>
      <c r="C9" s="88"/>
      <c r="D9" s="89"/>
      <c r="E9" s="89"/>
      <c r="F9" s="89"/>
      <c r="G9" s="89"/>
      <c r="H9" s="89"/>
      <c r="I9" s="89"/>
      <c r="J9" s="88"/>
      <c r="K9" s="88"/>
    </row>
    <row r="10" spans="1:11" ht="50.45" customHeight="1" x14ac:dyDescent="0.25">
      <c r="A10" s="85"/>
      <c r="B10" s="84"/>
      <c r="C10" s="88"/>
      <c r="D10" s="89"/>
      <c r="E10" s="89"/>
      <c r="F10" s="89"/>
      <c r="G10" s="89"/>
      <c r="H10" s="89"/>
      <c r="I10" s="89"/>
      <c r="J10" s="88"/>
      <c r="K10" s="88"/>
    </row>
  </sheetData>
  <mergeCells count="6"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2022-04-05T05:46:25Z</dcterms:modified>
</cp:coreProperties>
</file>