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-120" yWindow="-225" windowWidth="18780" windowHeight="4935"/>
  </bookViews>
  <sheets>
    <sheet name="Основные мероприятия" sheetId="2" r:id="rId1"/>
    <sheet name="Целевые показатели" sheetId="3" r:id="rId2"/>
  </sheets>
  <definedNames>
    <definedName name="_xlnm._FilterDatabase" localSheetId="0" hidden="1">'Основные мероприятия'!$A$9:$SM$95</definedName>
    <definedName name="OLE_LINK1" localSheetId="1">'Целевые показатели'!$A$1</definedName>
  </definedNames>
  <calcPr calcId="125725"/>
</workbook>
</file>

<file path=xl/calcChain.xml><?xml version="1.0" encoding="utf-8"?>
<calcChain xmlns="http://schemas.openxmlformats.org/spreadsheetml/2006/main">
  <c r="E69" i="2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1"/>
  <c r="G68"/>
  <c r="G75"/>
  <c r="G74"/>
  <c r="G73"/>
  <c r="G70"/>
  <c r="H95"/>
  <c r="G95"/>
  <c r="G91" s="1"/>
  <c r="F95"/>
  <c r="F91" s="1"/>
  <c r="H90"/>
  <c r="H91"/>
  <c r="F93"/>
  <c r="H94"/>
  <c r="H93"/>
  <c r="G93"/>
  <c r="G94"/>
  <c r="G88"/>
  <c r="G90" s="1"/>
  <c r="H88"/>
  <c r="F88"/>
  <c r="F90" s="1"/>
  <c r="F84"/>
  <c r="H84"/>
  <c r="G84"/>
  <c r="F80"/>
  <c r="H80"/>
  <c r="G80"/>
  <c r="E65"/>
  <c r="H9"/>
  <c r="H63" s="1"/>
  <c r="E12"/>
  <c r="F59"/>
  <c r="F58"/>
  <c r="F47"/>
  <c r="E47" s="1"/>
  <c r="F54"/>
  <c r="E54" s="1"/>
  <c r="F53"/>
  <c r="E53" s="1"/>
  <c r="F51"/>
  <c r="E51" s="1"/>
  <c r="F50"/>
  <c r="F45"/>
  <c r="E45" s="1"/>
  <c r="F44"/>
  <c r="E44" s="1"/>
  <c r="F55"/>
  <c r="F56" s="1"/>
  <c r="E56" s="1"/>
  <c r="E52"/>
  <c r="E49"/>
  <c r="E40"/>
  <c r="E43"/>
  <c r="E46"/>
  <c r="E37"/>
  <c r="F48"/>
  <c r="E48" s="1"/>
  <c r="F42"/>
  <c r="E42" s="1"/>
  <c r="F41"/>
  <c r="E41" s="1"/>
  <c r="F39"/>
  <c r="E39" s="1"/>
  <c r="F38"/>
  <c r="E38" s="1"/>
  <c r="F75"/>
  <c r="F36"/>
  <c r="E36" s="1"/>
  <c r="F35"/>
  <c r="E35" s="1"/>
  <c r="F33"/>
  <c r="F32"/>
  <c r="E32" s="1"/>
  <c r="F30"/>
  <c r="F29"/>
  <c r="E29" s="1"/>
  <c r="F27"/>
  <c r="E27" s="1"/>
  <c r="F26"/>
  <c r="E26" s="1"/>
  <c r="F23"/>
  <c r="F21"/>
  <c r="F20"/>
  <c r="E20" s="1"/>
  <c r="F18"/>
  <c r="F17"/>
  <c r="F15"/>
  <c r="F14"/>
  <c r="E13"/>
  <c r="H14"/>
  <c r="E14" s="1"/>
  <c r="H15"/>
  <c r="E16"/>
  <c r="G17"/>
  <c r="H17"/>
  <c r="G18"/>
  <c r="H18"/>
  <c r="E19"/>
  <c r="G21"/>
  <c r="G23" s="1"/>
  <c r="H21"/>
  <c r="H23" s="1"/>
  <c r="G22"/>
  <c r="G24" s="1"/>
  <c r="H22"/>
  <c r="H24" s="1"/>
  <c r="G25"/>
  <c r="E25" s="1"/>
  <c r="E28"/>
  <c r="E30"/>
  <c r="E31"/>
  <c r="E33"/>
  <c r="E34"/>
  <c r="H64"/>
  <c r="H66"/>
  <c r="G64"/>
  <c r="G66"/>
  <c r="E61"/>
  <c r="E94" l="1"/>
  <c r="E55"/>
  <c r="F11"/>
  <c r="F57"/>
  <c r="E57" s="1"/>
  <c r="F9"/>
  <c r="E50"/>
  <c r="E23"/>
  <c r="F24"/>
  <c r="E24" s="1"/>
  <c r="G63"/>
  <c r="E17"/>
  <c r="E15"/>
  <c r="E22"/>
  <c r="E18"/>
  <c r="E21"/>
  <c r="F10" l="1"/>
  <c r="F73"/>
  <c r="E95" l="1"/>
  <c r="E90" l="1"/>
  <c r="I16" i="3"/>
  <c r="I15"/>
  <c r="I14"/>
  <c r="G5"/>
  <c r="D19"/>
  <c r="D17" s="1"/>
  <c r="E68" i="2"/>
  <c r="E17" i="3" l="1"/>
  <c r="D18"/>
  <c r="F19"/>
  <c r="E18" l="1"/>
  <c r="F17" l="1"/>
  <c r="G17" s="1"/>
  <c r="H17" s="1"/>
  <c r="I17" s="1"/>
  <c r="G7"/>
  <c r="G12"/>
  <c r="G6"/>
  <c r="G8"/>
  <c r="G9"/>
  <c r="F18" l="1"/>
  <c r="G18" s="1"/>
  <c r="H18" s="1"/>
  <c r="I18" s="1"/>
  <c r="E62" i="2" l="1"/>
  <c r="E58" l="1"/>
  <c r="E59"/>
  <c r="E60"/>
  <c r="E9" l="1"/>
  <c r="E11"/>
  <c r="E66"/>
  <c r="E10"/>
  <c r="E64" l="1"/>
  <c r="E93"/>
  <c r="F63"/>
  <c r="E63" l="1"/>
</calcChain>
</file>

<file path=xl/sharedStrings.xml><?xml version="1.0" encoding="utf-8"?>
<sst xmlns="http://schemas.openxmlformats.org/spreadsheetml/2006/main" count="224" uniqueCount="94">
  <si>
    <t>Источники финансирования</t>
  </si>
  <si>
    <t>всего</t>
  </si>
  <si>
    <t>Задача 1. Ремонт дорог,  средств регулирования дорожного движения, элементов обустройства автомобильных дорог</t>
  </si>
  <si>
    <t>Бюджет автономного округа</t>
  </si>
  <si>
    <t>Восстановление уличного освещения   0,3 км</t>
  </si>
  <si>
    <t>Задача 2.Содержание автомобильных дорог, средств регулирования дорожного движения, элементов  обустройства автомобильных дорог</t>
  </si>
  <si>
    <t>Итого по задаче 2:</t>
  </si>
  <si>
    <t>ВСЕГО по Программе:</t>
  </si>
  <si>
    <t>1.2</t>
  </si>
  <si>
    <t>1.3</t>
  </si>
  <si>
    <t>Восстановление ливнеприемных колодцев 3 шт.</t>
  </si>
  <si>
    <t>2.1</t>
  </si>
  <si>
    <t>2.2</t>
  </si>
  <si>
    <t>2.3</t>
  </si>
  <si>
    <t>2.4</t>
  </si>
  <si>
    <t>2.5</t>
  </si>
  <si>
    <t>2.8</t>
  </si>
  <si>
    <t>Техническое обслуживание уличного освещения</t>
  </si>
  <si>
    <t>1.1</t>
  </si>
  <si>
    <t>ОСНОВНЫЕ МЕРОПРИЯТИЯ                                                                 Приложение №2</t>
  </si>
  <si>
    <t>№ п/п</t>
  </si>
  <si>
    <t>Наименование показателей результатов</t>
  </si>
  <si>
    <t>Базовый показатель на начало реализации программы</t>
  </si>
  <si>
    <t>Значение показателя по годам</t>
  </si>
  <si>
    <t>Целевое значение показателя на момент окончания действия программы</t>
  </si>
  <si>
    <t>Показатели непосредственных результатов</t>
  </si>
  <si>
    <t>-</t>
  </si>
  <si>
    <t>Показатели конечных результатов</t>
  </si>
  <si>
    <t>Количество замечаний государственных надзорных органов</t>
  </si>
  <si>
    <t>Количество обращений граждан на низкое качество обслуживания и ремонта дорог</t>
  </si>
  <si>
    <t>Количество аварийных ситуаций с сопутствующими дорожными условиями</t>
  </si>
  <si>
    <t>Протяженность уличного освещения, приведенная в нормативное состояние, м</t>
  </si>
  <si>
    <t>Протяженность бордюров, приведенных в нормативное состояние, м</t>
  </si>
  <si>
    <t>Количество ливнеприемных колодцев, приведенных в нормативное состояние, шт.</t>
  </si>
  <si>
    <t>Количество светофорных объектов, приведенных в нормативное состояние, шт.</t>
  </si>
  <si>
    <t>км</t>
  </si>
  <si>
    <r>
      <t>Площадь дорог, приведенных в нормативное состояние, м</t>
    </r>
    <r>
      <rPr>
        <vertAlign val="superscript"/>
        <sz val="11"/>
        <rFont val="Arial"/>
        <family val="2"/>
        <charset val="204"/>
      </rPr>
      <t>2</t>
    </r>
  </si>
  <si>
    <r>
      <t>Площадь проездов, приведенных в нормативное состояние,  м</t>
    </r>
    <r>
      <rPr>
        <vertAlign val="superscript"/>
        <sz val="11"/>
        <rFont val="Arial"/>
        <family val="2"/>
        <charset val="204"/>
      </rPr>
      <t>2</t>
    </r>
  </si>
  <si>
    <r>
      <t>Площадь тротуаров, приведенных в нормативное состояние, м</t>
    </r>
    <r>
      <rPr>
        <vertAlign val="superscript"/>
        <sz val="11"/>
        <rFont val="Arial"/>
        <family val="2"/>
        <charset val="204"/>
      </rPr>
      <t>2</t>
    </r>
  </si>
  <si>
    <r>
      <t>Площадь опор уличного освещения, приведенных в нормативное состояние, м</t>
    </r>
    <r>
      <rPr>
        <vertAlign val="superscript"/>
        <sz val="11"/>
        <rFont val="Arial"/>
        <family val="2"/>
        <charset val="204"/>
      </rPr>
      <t>2</t>
    </r>
  </si>
  <si>
    <t>Протяженность дорог, проездов, не соответствующих нормативным требованиям транспортно-эксплуатационных показателей, км / %</t>
  </si>
  <si>
    <t>Мероприятия муниципальной программы</t>
  </si>
  <si>
    <t>Обслуживание дорожных знаков</t>
  </si>
  <si>
    <t>Техническое обслуживание светофорных объектов</t>
  </si>
  <si>
    <t xml:space="preserve">Электроэнергия уличного освещения </t>
  </si>
  <si>
    <t>муниципальной программы</t>
  </si>
  <si>
    <t>Целевые показатели муниципальной программы</t>
  </si>
  <si>
    <t>Ответственный исполнитель</t>
  </si>
  <si>
    <t>2.6</t>
  </si>
  <si>
    <t>2.7</t>
  </si>
  <si>
    <t>МКУ "Служба ЖКХ
и благоустройства"</t>
  </si>
  <si>
    <t>Цель: Поддержание бесперебойной работы автомобильных дорог местного значения, средств регулирования дорожного движения, элементов их обустройства, предназначенных для решения вопросов местного значения городского поселения Пойковский</t>
  </si>
  <si>
    <r>
      <t xml:space="preserve">Ремонт дорог, проездов 
</t>
    </r>
    <r>
      <rPr>
        <b/>
        <sz val="10"/>
        <color rgb="FFFF0000"/>
        <rFont val="Arial"/>
        <family val="2"/>
        <charset val="204"/>
      </rPr>
      <t/>
    </r>
  </si>
  <si>
    <t>Итого:</t>
  </si>
  <si>
    <t>Бюджет городского поселения</t>
  </si>
  <si>
    <t>из них:</t>
  </si>
  <si>
    <t>за счет средств бюджета автономного округа</t>
  </si>
  <si>
    <t>за счет средств бюджета городского поселения</t>
  </si>
  <si>
    <t>Итого по задаче 1:</t>
  </si>
  <si>
    <t>в том числе</t>
  </si>
  <si>
    <t>Финансовые затраты на реализацию (тыс.руб.)</t>
  </si>
  <si>
    <t xml:space="preserve">Разметка дорог, пешеходных переходов </t>
  </si>
  <si>
    <t>Из них:</t>
  </si>
  <si>
    <t>перенос остановочного комплекса</t>
  </si>
  <si>
    <t>улица №7</t>
  </si>
  <si>
    <t>улица №6</t>
  </si>
  <si>
    <t>проезд 1/19</t>
  </si>
  <si>
    <t>улица №2</t>
  </si>
  <si>
    <t>установка светофоров</t>
  </si>
  <si>
    <t>Приобретение и установка дорожных знаков</t>
  </si>
  <si>
    <t>проезд Бамовская,6</t>
  </si>
  <si>
    <t xml:space="preserve">   </t>
  </si>
  <si>
    <t xml:space="preserve">Перенос остановочнных комплексов </t>
  </si>
  <si>
    <t>проезд ул.Мира</t>
  </si>
  <si>
    <t xml:space="preserve">проезд ул. Березовая </t>
  </si>
  <si>
    <t xml:space="preserve">проезд ул. Транспортников </t>
  </si>
  <si>
    <t xml:space="preserve">  </t>
  </si>
  <si>
    <t xml:space="preserve">Устройство ограждения около ЦРБ </t>
  </si>
  <si>
    <t>перенос остановочных комплексов</t>
  </si>
  <si>
    <t>улица №13</t>
  </si>
  <si>
    <t xml:space="preserve">улица №9 </t>
  </si>
  <si>
    <t xml:space="preserve">улица №12 </t>
  </si>
  <si>
    <t>2.9</t>
  </si>
  <si>
    <t>Бюджет Нефт. района</t>
  </si>
  <si>
    <t>Ремонт дорог (ямочный ремонт)</t>
  </si>
  <si>
    <t>Содержание дорог, проездов в зимний период</t>
  </si>
  <si>
    <t>Содержание дорог, проездов в летний период</t>
  </si>
  <si>
    <t>Приобретение и установка искусственных дорожных неровностей</t>
  </si>
  <si>
    <t>Приобретение, установка пешеходных ограждений</t>
  </si>
  <si>
    <t>2.10</t>
  </si>
  <si>
    <t>2.11</t>
  </si>
  <si>
    <t>2.12</t>
  </si>
  <si>
    <t xml:space="preserve">тротуар ул.Дорожник </t>
  </si>
  <si>
    <t>за счет средств районного бюджета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</si>
</sst>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%"/>
    <numFmt numFmtId="166" formatCode="#,##0.00000"/>
  </numFmts>
  <fonts count="12">
    <font>
      <sz val="10"/>
      <name val="Arial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3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1"/>
      <name val="Arial"/>
      <family val="2"/>
      <charset val="204"/>
    </font>
    <font>
      <vertAlign val="superscript"/>
      <sz val="11"/>
      <name val="Arial"/>
      <family val="2"/>
      <charset val="204"/>
    </font>
    <font>
      <u/>
      <sz val="11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31">
    <xf numFmtId="0" fontId="0" fillId="0" borderId="0" xfId="0"/>
    <xf numFmtId="0" fontId="0" fillId="2" borderId="0" xfId="0" applyFill="1"/>
    <xf numFmtId="0" fontId="6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165" fontId="2" fillId="0" borderId="7" xfId="1" applyNumberFormat="1" applyFont="1" applyFill="1" applyBorder="1" applyAlignment="1">
      <alignment horizontal="center" vertical="top" wrapText="1"/>
    </xf>
    <xf numFmtId="2" fontId="9" fillId="3" borderId="2" xfId="0" applyNumberFormat="1" applyFont="1" applyFill="1" applyBorder="1" applyAlignment="1">
      <alignment horizontal="center" vertical="center" wrapText="1"/>
    </xf>
    <xf numFmtId="165" fontId="2" fillId="3" borderId="7" xfId="1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 applyFill="1"/>
    <xf numFmtId="4" fontId="0" fillId="0" borderId="0" xfId="0" applyNumberFormat="1"/>
    <xf numFmtId="164" fontId="0" fillId="0" borderId="0" xfId="0" applyNumberFormat="1" applyFill="1"/>
    <xf numFmtId="0" fontId="0" fillId="0" borderId="1" xfId="0" applyBorder="1"/>
    <xf numFmtId="3" fontId="1" fillId="2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3" fillId="2" borderId="0" xfId="0" applyFont="1" applyFill="1"/>
    <xf numFmtId="0" fontId="0" fillId="0" borderId="0" xfId="0" applyFill="1" applyAlignment="1">
      <alignment vertical="top"/>
    </xf>
    <xf numFmtId="0" fontId="0" fillId="0" borderId="0" xfId="0" applyAlignment="1">
      <alignment vertical="top"/>
    </xf>
    <xf numFmtId="164" fontId="3" fillId="0" borderId="0" xfId="0" applyNumberFormat="1" applyFont="1" applyFill="1"/>
    <xf numFmtId="164" fontId="3" fillId="0" borderId="0" xfId="0" applyNumberFormat="1" applyFont="1"/>
    <xf numFmtId="0" fontId="3" fillId="0" borderId="0" xfId="0" applyFont="1" applyAlignment="1">
      <alignment horizontal="left"/>
    </xf>
    <xf numFmtId="0" fontId="0" fillId="0" borderId="5" xfId="0" applyFill="1" applyBorder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Fill="1" applyAlignment="1">
      <alignment horizontal="left" wrapText="1"/>
    </xf>
    <xf numFmtId="0" fontId="1" fillId="0" borderId="0" xfId="0" applyFont="1" applyAlignment="1">
      <alignment horizontal="left"/>
    </xf>
    <xf numFmtId="0" fontId="3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49" fontId="11" fillId="2" borderId="1" xfId="0" applyNumberFormat="1" applyFont="1" applyFill="1" applyBorder="1" applyAlignment="1">
      <alignment horizontal="center" vertical="top" wrapText="1"/>
    </xf>
    <xf numFmtId="165" fontId="2" fillId="3" borderId="7" xfId="0" applyNumberFormat="1" applyFont="1" applyFill="1" applyBorder="1" applyAlignment="1">
      <alignment horizontal="center" vertical="top" wrapText="1"/>
    </xf>
    <xf numFmtId="10" fontId="2" fillId="0" borderId="6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vertical="top" wrapText="1"/>
    </xf>
    <xf numFmtId="3" fontId="1" fillId="2" borderId="1" xfId="0" applyNumberFormat="1" applyFont="1" applyFill="1" applyBorder="1" applyAlignment="1">
      <alignment horizontal="right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4" fontId="0" fillId="0" borderId="0" xfId="0" applyNumberFormat="1"/>
    <xf numFmtId="49" fontId="1" fillId="0" borderId="7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M101"/>
  <sheetViews>
    <sheetView showGridLines="0" tabSelected="1" topLeftCell="A75" zoomScaleNormal="100" workbookViewId="0">
      <selection activeCell="E95" sqref="E95"/>
    </sheetView>
  </sheetViews>
  <sheetFormatPr defaultRowHeight="12.75"/>
  <cols>
    <col min="1" max="1" width="4.28515625" customWidth="1"/>
    <col min="2" max="2" width="31.7109375" style="27" customWidth="1"/>
    <col min="3" max="3" width="22.7109375" style="31" customWidth="1"/>
    <col min="4" max="4" width="21.42578125" style="36" customWidth="1"/>
    <col min="5" max="5" width="16.42578125" style="28" customWidth="1"/>
    <col min="6" max="6" width="14" style="17" customWidth="1"/>
    <col min="7" max="7" width="12.5703125" style="17" customWidth="1"/>
    <col min="8" max="8" width="14.140625" style="17" customWidth="1"/>
    <col min="9" max="9" width="11.140625" bestFit="1" customWidth="1"/>
    <col min="13" max="13" width="10.140625" bestFit="1" customWidth="1"/>
  </cols>
  <sheetData>
    <row r="1" spans="1:13">
      <c r="A1" s="97" t="s">
        <v>19</v>
      </c>
      <c r="B1" s="98"/>
      <c r="C1" s="98"/>
      <c r="D1" s="98"/>
      <c r="E1" s="98"/>
      <c r="F1" s="98"/>
      <c r="G1" s="98"/>
      <c r="H1" s="98"/>
    </row>
    <row r="2" spans="1:13">
      <c r="A2" s="99" t="s">
        <v>45</v>
      </c>
      <c r="B2" s="99"/>
      <c r="C2" s="99"/>
      <c r="D2" s="99"/>
      <c r="E2" s="99"/>
      <c r="F2" s="99"/>
      <c r="G2" s="99"/>
      <c r="H2" s="99"/>
    </row>
    <row r="3" spans="1:13">
      <c r="A3" s="100" t="s">
        <v>20</v>
      </c>
      <c r="B3" s="101" t="s">
        <v>41</v>
      </c>
      <c r="C3" s="102" t="s">
        <v>47</v>
      </c>
      <c r="D3" s="102" t="s">
        <v>0</v>
      </c>
      <c r="E3" s="105" t="s">
        <v>60</v>
      </c>
      <c r="F3" s="105"/>
      <c r="G3" s="105"/>
      <c r="H3" s="105"/>
    </row>
    <row r="4" spans="1:13">
      <c r="A4" s="100"/>
      <c r="B4" s="101"/>
      <c r="C4" s="103"/>
      <c r="D4" s="103"/>
      <c r="E4" s="106" t="s">
        <v>1</v>
      </c>
      <c r="F4" s="105" t="s">
        <v>59</v>
      </c>
      <c r="G4" s="105"/>
      <c r="H4" s="105"/>
    </row>
    <row r="5" spans="1:13" ht="39" customHeight="1">
      <c r="A5" s="100"/>
      <c r="B5" s="101"/>
      <c r="C5" s="104"/>
      <c r="D5" s="104"/>
      <c r="E5" s="106"/>
      <c r="F5" s="20">
        <v>2014</v>
      </c>
      <c r="G5" s="20">
        <v>2015</v>
      </c>
      <c r="H5" s="20">
        <v>2016</v>
      </c>
    </row>
    <row r="6" spans="1:13" s="42" customFormat="1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3">
        <v>7</v>
      </c>
      <c r="H6" s="43">
        <v>8</v>
      </c>
    </row>
    <row r="7" spans="1:13" ht="26.25" customHeight="1">
      <c r="A7" s="107" t="s">
        <v>51</v>
      </c>
      <c r="B7" s="107"/>
      <c r="C7" s="107"/>
      <c r="D7" s="107"/>
      <c r="E7" s="107"/>
      <c r="F7" s="107"/>
      <c r="G7" s="107"/>
      <c r="H7" s="107"/>
    </row>
    <row r="8" spans="1:13">
      <c r="A8" s="107" t="s">
        <v>2</v>
      </c>
      <c r="B8" s="107"/>
      <c r="C8" s="107"/>
      <c r="D8" s="107"/>
      <c r="E8" s="107"/>
      <c r="F8" s="107"/>
      <c r="G8" s="107"/>
      <c r="H8" s="107"/>
    </row>
    <row r="9" spans="1:13" s="28" customFormat="1" ht="17.25" customHeight="1">
      <c r="A9" s="88" t="s">
        <v>18</v>
      </c>
      <c r="B9" s="80" t="s">
        <v>52</v>
      </c>
      <c r="C9" s="80" t="s">
        <v>50</v>
      </c>
      <c r="D9" s="38" t="s">
        <v>53</v>
      </c>
      <c r="E9" s="60">
        <f>F9+G9+H9</f>
        <v>30749.700000000004</v>
      </c>
      <c r="F9" s="47">
        <f>F13+F16+F19+F22+F25+F28+F31+F34+F37+F40+F43+F46+F49+F52+F55+F58</f>
        <v>14445.000000000004</v>
      </c>
      <c r="G9" s="47">
        <v>0</v>
      </c>
      <c r="H9" s="47">
        <f>H10+H11+H12</f>
        <v>16304.7</v>
      </c>
      <c r="J9" s="33"/>
      <c r="K9" s="33"/>
      <c r="M9" s="33"/>
    </row>
    <row r="10" spans="1:13" s="28" customFormat="1" ht="25.5">
      <c r="A10" s="89"/>
      <c r="B10" s="81"/>
      <c r="C10" s="81"/>
      <c r="D10" s="23" t="s">
        <v>3</v>
      </c>
      <c r="E10" s="48">
        <f>F10+G10+H10</f>
        <v>29211.400200000004</v>
      </c>
      <c r="F10" s="48">
        <f>F15+F18+F21+F24+F27+F30+F33+F36+F39+F42+F45+F48+F51+F54+F57+F60</f>
        <v>13722.700200000003</v>
      </c>
      <c r="G10" s="48">
        <v>0</v>
      </c>
      <c r="H10" s="48">
        <v>15488.7</v>
      </c>
      <c r="J10" s="33"/>
    </row>
    <row r="11" spans="1:13" s="28" customFormat="1" ht="25.5">
      <c r="A11" s="89"/>
      <c r="B11" s="81"/>
      <c r="C11" s="81"/>
      <c r="D11" s="23" t="s">
        <v>54</v>
      </c>
      <c r="E11" s="48">
        <f>F11+G11+H11</f>
        <v>722.29980000000023</v>
      </c>
      <c r="F11" s="48">
        <f>F14+F17+F20+F23+F26+F29+F32+F35+F38+F41+F44+F47+F50+F53+F56+F59</f>
        <v>722.29980000000023</v>
      </c>
      <c r="G11" s="48">
        <v>0</v>
      </c>
      <c r="H11" s="48">
        <v>0</v>
      </c>
      <c r="J11" s="33"/>
    </row>
    <row r="12" spans="1:13" s="28" customFormat="1">
      <c r="A12" s="72"/>
      <c r="B12" s="74"/>
      <c r="C12" s="74"/>
      <c r="D12" s="52" t="s">
        <v>83</v>
      </c>
      <c r="E12" s="48">
        <f>F12+G12+H12</f>
        <v>816</v>
      </c>
      <c r="F12" s="48">
        <v>0</v>
      </c>
      <c r="G12" s="48">
        <v>0</v>
      </c>
      <c r="H12" s="48">
        <v>816</v>
      </c>
      <c r="J12" s="33"/>
    </row>
    <row r="13" spans="1:13" s="28" customFormat="1">
      <c r="A13" s="53"/>
      <c r="B13" s="64" t="s">
        <v>68</v>
      </c>
      <c r="C13" s="80" t="s">
        <v>50</v>
      </c>
      <c r="D13" s="38" t="s">
        <v>53</v>
      </c>
      <c r="E13" s="55">
        <f t="shared" ref="E13:E36" si="0">SUM(F13:H13)</f>
        <v>953.00800000000004</v>
      </c>
      <c r="F13" s="55">
        <v>953.00800000000004</v>
      </c>
      <c r="G13" s="56">
        <v>0</v>
      </c>
      <c r="H13" s="56">
        <v>0</v>
      </c>
    </row>
    <row r="14" spans="1:13" s="28" customFormat="1" ht="25.5">
      <c r="A14" s="54"/>
      <c r="B14" s="100" t="s">
        <v>62</v>
      </c>
      <c r="C14" s="81"/>
      <c r="D14" s="52" t="s">
        <v>54</v>
      </c>
      <c r="E14" s="55">
        <f t="shared" si="0"/>
        <v>47.650400000000005</v>
      </c>
      <c r="F14" s="55">
        <f>F13*0.05</f>
        <v>47.650400000000005</v>
      </c>
      <c r="G14" s="56">
        <v>0</v>
      </c>
      <c r="H14" s="56">
        <f>H13*0.05</f>
        <v>0</v>
      </c>
      <c r="I14" s="33"/>
      <c r="K14" s="33"/>
    </row>
    <row r="15" spans="1:13" s="28" customFormat="1" ht="25.5">
      <c r="A15" s="57"/>
      <c r="B15" s="100"/>
      <c r="C15" s="81"/>
      <c r="D15" s="52" t="s">
        <v>3</v>
      </c>
      <c r="E15" s="55">
        <f t="shared" si="0"/>
        <v>905.35760000000005</v>
      </c>
      <c r="F15" s="55">
        <f>F13*0.95</f>
        <v>905.35760000000005</v>
      </c>
      <c r="G15" s="56">
        <v>0</v>
      </c>
      <c r="H15" s="56">
        <f>H13*0.95</f>
        <v>0</v>
      </c>
    </row>
    <row r="16" spans="1:13" s="28" customFormat="1">
      <c r="A16" s="53"/>
      <c r="B16" s="61" t="s">
        <v>63</v>
      </c>
      <c r="C16" s="80" t="s">
        <v>50</v>
      </c>
      <c r="D16" s="38" t="s">
        <v>53</v>
      </c>
      <c r="E16" s="55">
        <f t="shared" si="0"/>
        <v>537.55799999999999</v>
      </c>
      <c r="F16" s="55">
        <v>537.55799999999999</v>
      </c>
      <c r="G16" s="56">
        <v>0</v>
      </c>
      <c r="H16" s="56">
        <v>0</v>
      </c>
    </row>
    <row r="17" spans="1:9" s="28" customFormat="1" ht="25.5">
      <c r="A17" s="54"/>
      <c r="B17" s="100" t="s">
        <v>62</v>
      </c>
      <c r="C17" s="81"/>
      <c r="D17" s="52" t="s">
        <v>54</v>
      </c>
      <c r="E17" s="55">
        <f t="shared" si="0"/>
        <v>26.8779</v>
      </c>
      <c r="F17" s="55">
        <f>F16*0.05</f>
        <v>26.8779</v>
      </c>
      <c r="G17" s="56">
        <f>G16*0.05</f>
        <v>0</v>
      </c>
      <c r="H17" s="56">
        <f>H16*0.05</f>
        <v>0</v>
      </c>
    </row>
    <row r="18" spans="1:9" s="28" customFormat="1" ht="25.5">
      <c r="A18" s="57"/>
      <c r="B18" s="100"/>
      <c r="C18" s="81"/>
      <c r="D18" s="52" t="s">
        <v>3</v>
      </c>
      <c r="E18" s="55">
        <f t="shared" si="0"/>
        <v>510.68009999999998</v>
      </c>
      <c r="F18" s="55">
        <f>F16*0.95</f>
        <v>510.68009999999998</v>
      </c>
      <c r="G18" s="56">
        <f>G16*0.95</f>
        <v>0</v>
      </c>
      <c r="H18" s="56">
        <f>H16*0.95</f>
        <v>0</v>
      </c>
    </row>
    <row r="19" spans="1:9" s="28" customFormat="1">
      <c r="A19" s="53"/>
      <c r="B19" s="76" t="s">
        <v>81</v>
      </c>
      <c r="C19" s="80" t="s">
        <v>50</v>
      </c>
      <c r="D19" s="38" t="s">
        <v>53</v>
      </c>
      <c r="E19" s="55">
        <f t="shared" si="0"/>
        <v>2754.6680000000001</v>
      </c>
      <c r="F19" s="55">
        <v>2754.6680000000001</v>
      </c>
      <c r="G19" s="56">
        <v>0</v>
      </c>
      <c r="H19" s="56">
        <v>0</v>
      </c>
      <c r="I19" s="33"/>
    </row>
    <row r="20" spans="1:9" s="28" customFormat="1" ht="25.5">
      <c r="A20" s="54"/>
      <c r="B20" s="100" t="s">
        <v>62</v>
      </c>
      <c r="C20" s="81"/>
      <c r="D20" s="52" t="s">
        <v>54</v>
      </c>
      <c r="E20" s="55">
        <f t="shared" si="0"/>
        <v>137.73340000000002</v>
      </c>
      <c r="F20" s="55">
        <f>F19*0.05</f>
        <v>137.73340000000002</v>
      </c>
      <c r="G20" s="56">
        <v>0</v>
      </c>
      <c r="H20" s="56">
        <v>0</v>
      </c>
    </row>
    <row r="21" spans="1:9" s="28" customFormat="1" ht="25.5">
      <c r="A21" s="57"/>
      <c r="B21" s="100"/>
      <c r="C21" s="81"/>
      <c r="D21" s="52" t="s">
        <v>3</v>
      </c>
      <c r="E21" s="55">
        <f t="shared" si="0"/>
        <v>2616.9346</v>
      </c>
      <c r="F21" s="55">
        <f>F19*0.95</f>
        <v>2616.9346</v>
      </c>
      <c r="G21" s="56">
        <f>G19*0.95</f>
        <v>0</v>
      </c>
      <c r="H21" s="56">
        <f>H19*0.95</f>
        <v>0</v>
      </c>
    </row>
    <row r="22" spans="1:9" s="28" customFormat="1">
      <c r="A22" s="53"/>
      <c r="B22" s="61" t="s">
        <v>64</v>
      </c>
      <c r="C22" s="80" t="s">
        <v>50</v>
      </c>
      <c r="D22" s="38" t="s">
        <v>53</v>
      </c>
      <c r="E22" s="55">
        <f t="shared" si="0"/>
        <v>4450.7690000000002</v>
      </c>
      <c r="F22" s="55">
        <v>4450.7690000000002</v>
      </c>
      <c r="G22" s="56">
        <f t="shared" ref="G22:H24" si="1">G20*0.95</f>
        <v>0</v>
      </c>
      <c r="H22" s="56">
        <f t="shared" si="1"/>
        <v>0</v>
      </c>
    </row>
    <row r="23" spans="1:9" s="28" customFormat="1" ht="25.5">
      <c r="A23" s="54"/>
      <c r="B23" s="100" t="s">
        <v>62</v>
      </c>
      <c r="C23" s="81"/>
      <c r="D23" s="52" t="s">
        <v>54</v>
      </c>
      <c r="E23" s="55">
        <f t="shared" si="0"/>
        <v>222.53845000000001</v>
      </c>
      <c r="F23" s="55">
        <f>F22*0.05</f>
        <v>222.53845000000001</v>
      </c>
      <c r="G23" s="56">
        <f t="shared" si="1"/>
        <v>0</v>
      </c>
      <c r="H23" s="56">
        <f t="shared" si="1"/>
        <v>0</v>
      </c>
    </row>
    <row r="24" spans="1:9" s="28" customFormat="1" ht="25.5">
      <c r="A24" s="57"/>
      <c r="B24" s="100"/>
      <c r="C24" s="81"/>
      <c r="D24" s="52" t="s">
        <v>3</v>
      </c>
      <c r="E24" s="55">
        <f t="shared" si="0"/>
        <v>4228.2305500000002</v>
      </c>
      <c r="F24" s="55">
        <f>F22*0.95</f>
        <v>4228.2305500000002</v>
      </c>
      <c r="G24" s="56">
        <f t="shared" si="1"/>
        <v>0</v>
      </c>
      <c r="H24" s="56">
        <f t="shared" si="1"/>
        <v>0</v>
      </c>
    </row>
    <row r="25" spans="1:9" s="28" customFormat="1" ht="18.75" customHeight="1">
      <c r="A25" s="53"/>
      <c r="B25" s="66" t="s">
        <v>70</v>
      </c>
      <c r="C25" s="80" t="s">
        <v>50</v>
      </c>
      <c r="D25" s="38" t="s">
        <v>53</v>
      </c>
      <c r="E25" s="55">
        <f t="shared" si="0"/>
        <v>434.00200000000001</v>
      </c>
      <c r="F25" s="55">
        <v>434.00200000000001</v>
      </c>
      <c r="G25" s="56">
        <f>SUM(G26:G27)</f>
        <v>0</v>
      </c>
      <c r="H25" s="56" t="s">
        <v>71</v>
      </c>
    </row>
    <row r="26" spans="1:9" s="28" customFormat="1" ht="25.5">
      <c r="A26" s="54"/>
      <c r="B26" s="100" t="s">
        <v>62</v>
      </c>
      <c r="C26" s="81"/>
      <c r="D26" s="52" t="s">
        <v>54</v>
      </c>
      <c r="E26" s="55">
        <f t="shared" si="0"/>
        <v>21.700100000000003</v>
      </c>
      <c r="F26" s="55">
        <f>F25*0.05</f>
        <v>21.700100000000003</v>
      </c>
      <c r="G26" s="56">
        <v>0</v>
      </c>
      <c r="H26" s="56">
        <v>0</v>
      </c>
    </row>
    <row r="27" spans="1:9" s="28" customFormat="1" ht="25.5">
      <c r="A27" s="57"/>
      <c r="B27" s="100"/>
      <c r="C27" s="81"/>
      <c r="D27" s="52" t="s">
        <v>3</v>
      </c>
      <c r="E27" s="55">
        <f t="shared" si="0"/>
        <v>412.30189999999999</v>
      </c>
      <c r="F27" s="55">
        <f>F25*0.95</f>
        <v>412.30189999999999</v>
      </c>
      <c r="G27" s="56">
        <v>0</v>
      </c>
      <c r="H27" s="56">
        <v>0</v>
      </c>
    </row>
    <row r="28" spans="1:9" s="28" customFormat="1" ht="19.5" customHeight="1">
      <c r="A28" s="53"/>
      <c r="B28" s="61" t="s">
        <v>65</v>
      </c>
      <c r="C28" s="80" t="s">
        <v>50</v>
      </c>
      <c r="D28" s="38" t="s">
        <v>53</v>
      </c>
      <c r="E28" s="55">
        <f t="shared" si="0"/>
        <v>1078.521</v>
      </c>
      <c r="F28" s="55">
        <v>1078.521</v>
      </c>
      <c r="G28" s="56">
        <v>0</v>
      </c>
      <c r="H28" s="56">
        <v>0</v>
      </c>
    </row>
    <row r="29" spans="1:9" s="28" customFormat="1" ht="25.5">
      <c r="A29" s="54"/>
      <c r="B29" s="100" t="s">
        <v>62</v>
      </c>
      <c r="C29" s="81"/>
      <c r="D29" s="52" t="s">
        <v>54</v>
      </c>
      <c r="E29" s="55">
        <f t="shared" si="0"/>
        <v>53.926050000000004</v>
      </c>
      <c r="F29" s="55">
        <f>F28*0.05</f>
        <v>53.926050000000004</v>
      </c>
      <c r="G29" s="56">
        <v>0</v>
      </c>
      <c r="H29" s="56">
        <v>0</v>
      </c>
    </row>
    <row r="30" spans="1:9" s="28" customFormat="1" ht="25.5">
      <c r="A30" s="57"/>
      <c r="B30" s="100"/>
      <c r="C30" s="81"/>
      <c r="D30" s="52" t="s">
        <v>3</v>
      </c>
      <c r="E30" s="55">
        <f t="shared" si="0"/>
        <v>1024.5949499999999</v>
      </c>
      <c r="F30" s="55">
        <f>F28*0.95</f>
        <v>1024.5949499999999</v>
      </c>
      <c r="G30" s="56">
        <v>0</v>
      </c>
      <c r="H30" s="56">
        <v>0</v>
      </c>
    </row>
    <row r="31" spans="1:9" s="28" customFormat="1" ht="18" customHeight="1">
      <c r="A31" s="53"/>
      <c r="B31" s="61" t="s">
        <v>66</v>
      </c>
      <c r="C31" s="80" t="s">
        <v>50</v>
      </c>
      <c r="D31" s="38" t="s">
        <v>53</v>
      </c>
      <c r="E31" s="55">
        <f t="shared" si="0"/>
        <v>180.58500000000001</v>
      </c>
      <c r="F31" s="55">
        <v>180.58500000000001</v>
      </c>
      <c r="G31" s="56">
        <v>0</v>
      </c>
      <c r="H31" s="56">
        <v>0</v>
      </c>
    </row>
    <row r="32" spans="1:9" s="28" customFormat="1" ht="25.5">
      <c r="A32" s="54"/>
      <c r="B32" s="100" t="s">
        <v>62</v>
      </c>
      <c r="C32" s="81"/>
      <c r="D32" s="52" t="s">
        <v>54</v>
      </c>
      <c r="E32" s="55">
        <f t="shared" si="0"/>
        <v>9.0292500000000011</v>
      </c>
      <c r="F32" s="55">
        <f>F31*0.05</f>
        <v>9.0292500000000011</v>
      </c>
      <c r="G32" s="56">
        <v>0</v>
      </c>
      <c r="H32" s="56">
        <v>0</v>
      </c>
    </row>
    <row r="33" spans="1:11" s="28" customFormat="1" ht="25.5">
      <c r="A33" s="57"/>
      <c r="B33" s="100"/>
      <c r="C33" s="81"/>
      <c r="D33" s="52" t="s">
        <v>3</v>
      </c>
      <c r="E33" s="55">
        <f t="shared" si="0"/>
        <v>171.55574999999999</v>
      </c>
      <c r="F33" s="55">
        <f>F31*0.95</f>
        <v>171.55574999999999</v>
      </c>
      <c r="G33" s="56">
        <v>0</v>
      </c>
      <c r="H33" s="56">
        <v>0</v>
      </c>
    </row>
    <row r="34" spans="1:11" s="28" customFormat="1" ht="21" customHeight="1">
      <c r="A34" s="53"/>
      <c r="B34" s="61" t="s">
        <v>67</v>
      </c>
      <c r="C34" s="80" t="s">
        <v>50</v>
      </c>
      <c r="D34" s="38" t="s">
        <v>53</v>
      </c>
      <c r="E34" s="55">
        <f t="shared" si="0"/>
        <v>1078.521</v>
      </c>
      <c r="F34" s="55">
        <v>1078.521</v>
      </c>
      <c r="G34" s="56">
        <v>0</v>
      </c>
      <c r="H34" s="56">
        <v>0</v>
      </c>
    </row>
    <row r="35" spans="1:11" s="28" customFormat="1" ht="25.5">
      <c r="A35" s="54"/>
      <c r="B35" s="100" t="s">
        <v>62</v>
      </c>
      <c r="C35" s="81"/>
      <c r="D35" s="52" t="s">
        <v>54</v>
      </c>
      <c r="E35" s="55">
        <f t="shared" si="0"/>
        <v>53.926050000000004</v>
      </c>
      <c r="F35" s="55">
        <f>F34*0.05</f>
        <v>53.926050000000004</v>
      </c>
      <c r="G35" s="56">
        <v>0</v>
      </c>
      <c r="H35" s="56">
        <v>0</v>
      </c>
    </row>
    <row r="36" spans="1:11" s="28" customFormat="1" ht="25.5">
      <c r="A36" s="57"/>
      <c r="B36" s="100"/>
      <c r="C36" s="81"/>
      <c r="D36" s="52" t="s">
        <v>3</v>
      </c>
      <c r="E36" s="55">
        <f t="shared" si="0"/>
        <v>1024.5949499999999</v>
      </c>
      <c r="F36" s="55">
        <f>F34*0.95</f>
        <v>1024.5949499999999</v>
      </c>
      <c r="G36" s="56">
        <v>0</v>
      </c>
      <c r="H36" s="56">
        <v>0</v>
      </c>
    </row>
    <row r="37" spans="1:11" s="28" customFormat="1" ht="30.75" customHeight="1">
      <c r="A37" s="88"/>
      <c r="B37" s="67" t="s">
        <v>72</v>
      </c>
      <c r="C37" s="80" t="s">
        <v>50</v>
      </c>
      <c r="D37" s="38" t="s">
        <v>53</v>
      </c>
      <c r="E37" s="55">
        <f>F37</f>
        <v>122.41</v>
      </c>
      <c r="F37" s="55">
        <v>122.41</v>
      </c>
      <c r="G37" s="56">
        <v>0</v>
      </c>
      <c r="H37" s="56">
        <v>0</v>
      </c>
      <c r="I37" s="33"/>
      <c r="K37" s="33"/>
    </row>
    <row r="38" spans="1:11" s="28" customFormat="1" ht="25.5">
      <c r="A38" s="89"/>
      <c r="B38" s="82" t="s">
        <v>62</v>
      </c>
      <c r="C38" s="81"/>
      <c r="D38" s="52" t="s">
        <v>54</v>
      </c>
      <c r="E38" s="55">
        <f t="shared" ref="E38:E60" si="2">F38</f>
        <v>6.1204999999999998</v>
      </c>
      <c r="F38" s="55">
        <f>F37*0.05</f>
        <v>6.1204999999999998</v>
      </c>
      <c r="G38" s="56">
        <v>0</v>
      </c>
      <c r="H38" s="56">
        <v>0</v>
      </c>
    </row>
    <row r="39" spans="1:11" s="28" customFormat="1" ht="25.5">
      <c r="A39" s="90"/>
      <c r="B39" s="83"/>
      <c r="C39" s="81"/>
      <c r="D39" s="52" t="s">
        <v>3</v>
      </c>
      <c r="E39" s="55">
        <f t="shared" si="2"/>
        <v>116.28949999999999</v>
      </c>
      <c r="F39" s="55">
        <f>F37*0.95</f>
        <v>116.28949999999999</v>
      </c>
      <c r="G39" s="56">
        <v>0</v>
      </c>
      <c r="H39" s="56">
        <v>0</v>
      </c>
    </row>
    <row r="40" spans="1:11" s="28" customFormat="1" ht="22.5" customHeight="1">
      <c r="A40" s="88"/>
      <c r="B40" s="67" t="s">
        <v>74</v>
      </c>
      <c r="C40" s="80" t="s">
        <v>50</v>
      </c>
      <c r="D40" s="38" t="s">
        <v>53</v>
      </c>
      <c r="E40" s="55">
        <f t="shared" si="2"/>
        <v>519.673</v>
      </c>
      <c r="F40" s="55">
        <v>519.673</v>
      </c>
      <c r="G40" s="56">
        <v>0</v>
      </c>
      <c r="H40" s="56">
        <v>0</v>
      </c>
    </row>
    <row r="41" spans="1:11" s="28" customFormat="1" ht="25.5">
      <c r="A41" s="89"/>
      <c r="B41" s="82" t="s">
        <v>62</v>
      </c>
      <c r="C41" s="81"/>
      <c r="D41" s="52" t="s">
        <v>54</v>
      </c>
      <c r="E41" s="55">
        <f t="shared" si="2"/>
        <v>25.983650000000001</v>
      </c>
      <c r="F41" s="55">
        <f>F40*0.05</f>
        <v>25.983650000000001</v>
      </c>
      <c r="G41" s="56">
        <v>0</v>
      </c>
      <c r="H41" s="56">
        <v>0</v>
      </c>
    </row>
    <row r="42" spans="1:11" s="28" customFormat="1" ht="25.5">
      <c r="A42" s="90"/>
      <c r="B42" s="83"/>
      <c r="C42" s="81"/>
      <c r="D42" s="52" t="s">
        <v>3</v>
      </c>
      <c r="E42" s="55">
        <f t="shared" si="2"/>
        <v>493.68934999999999</v>
      </c>
      <c r="F42" s="55">
        <f>F40*0.95</f>
        <v>493.68934999999999</v>
      </c>
      <c r="G42" s="56">
        <v>0</v>
      </c>
      <c r="H42" s="56">
        <v>0</v>
      </c>
    </row>
    <row r="43" spans="1:11" s="28" customFormat="1" ht="21" customHeight="1">
      <c r="A43" s="88"/>
      <c r="B43" s="67" t="s">
        <v>73</v>
      </c>
      <c r="C43" s="80" t="s">
        <v>50</v>
      </c>
      <c r="D43" s="38" t="s">
        <v>53</v>
      </c>
      <c r="E43" s="55">
        <f t="shared" si="2"/>
        <v>711.6</v>
      </c>
      <c r="F43" s="55">
        <v>711.6</v>
      </c>
      <c r="G43" s="56">
        <v>0</v>
      </c>
      <c r="H43" s="56">
        <v>0</v>
      </c>
    </row>
    <row r="44" spans="1:11" s="28" customFormat="1" ht="25.5">
      <c r="A44" s="89"/>
      <c r="B44" s="82" t="s">
        <v>62</v>
      </c>
      <c r="C44" s="81"/>
      <c r="D44" s="52" t="s">
        <v>54</v>
      </c>
      <c r="E44" s="55">
        <f t="shared" si="2"/>
        <v>35.580000000000005</v>
      </c>
      <c r="F44" s="55">
        <f>F43*0.05</f>
        <v>35.580000000000005</v>
      </c>
      <c r="G44" s="56">
        <v>0</v>
      </c>
      <c r="H44" s="56">
        <v>0</v>
      </c>
      <c r="I44" s="33"/>
      <c r="J44" s="33"/>
    </row>
    <row r="45" spans="1:11" s="28" customFormat="1" ht="25.5">
      <c r="A45" s="90"/>
      <c r="B45" s="83"/>
      <c r="C45" s="81"/>
      <c r="D45" s="52" t="s">
        <v>3</v>
      </c>
      <c r="E45" s="55">
        <f t="shared" si="2"/>
        <v>676.02</v>
      </c>
      <c r="F45" s="55">
        <f>F43*0.95</f>
        <v>676.02</v>
      </c>
      <c r="G45" s="56">
        <v>0</v>
      </c>
      <c r="H45" s="56">
        <v>0</v>
      </c>
    </row>
    <row r="46" spans="1:11" s="28" customFormat="1" ht="21" customHeight="1">
      <c r="A46" s="88"/>
      <c r="B46" s="67" t="s">
        <v>75</v>
      </c>
      <c r="C46" s="80" t="s">
        <v>50</v>
      </c>
      <c r="D46" s="38" t="s">
        <v>53</v>
      </c>
      <c r="E46" s="55">
        <f t="shared" si="2"/>
        <v>498.88600000000002</v>
      </c>
      <c r="F46" s="55">
        <v>498.88600000000002</v>
      </c>
      <c r="G46" s="56">
        <v>0</v>
      </c>
      <c r="H46" s="56">
        <v>0</v>
      </c>
    </row>
    <row r="47" spans="1:11" s="28" customFormat="1" ht="25.5">
      <c r="A47" s="89"/>
      <c r="B47" s="82" t="s">
        <v>62</v>
      </c>
      <c r="C47" s="81"/>
      <c r="D47" s="52" t="s">
        <v>54</v>
      </c>
      <c r="E47" s="55">
        <f t="shared" si="2"/>
        <v>24.944300000000002</v>
      </c>
      <c r="F47" s="55">
        <f>F46*0.05</f>
        <v>24.944300000000002</v>
      </c>
      <c r="G47" s="56">
        <v>0</v>
      </c>
      <c r="H47" s="56">
        <v>0</v>
      </c>
    </row>
    <row r="48" spans="1:11" s="28" customFormat="1" ht="25.5">
      <c r="A48" s="90"/>
      <c r="B48" s="83"/>
      <c r="C48" s="81"/>
      <c r="D48" s="52" t="s">
        <v>3</v>
      </c>
      <c r="E48" s="55">
        <f t="shared" si="2"/>
        <v>473.94170000000003</v>
      </c>
      <c r="F48" s="55">
        <f>F46*0.95</f>
        <v>473.94170000000003</v>
      </c>
      <c r="G48" s="56">
        <v>0</v>
      </c>
      <c r="H48" s="56">
        <v>0</v>
      </c>
    </row>
    <row r="49" spans="1:11" s="28" customFormat="1" ht="27.75" customHeight="1">
      <c r="A49" s="69"/>
      <c r="B49" s="70" t="s">
        <v>78</v>
      </c>
      <c r="C49" s="80" t="s">
        <v>50</v>
      </c>
      <c r="D49" s="38" t="s">
        <v>53</v>
      </c>
      <c r="E49" s="55">
        <f t="shared" ref="E49:E51" si="3">F49</f>
        <v>121.798</v>
      </c>
      <c r="F49" s="55">
        <v>121.798</v>
      </c>
      <c r="G49" s="56">
        <v>0</v>
      </c>
      <c r="H49" s="56">
        <v>0</v>
      </c>
    </row>
    <row r="50" spans="1:11" s="28" customFormat="1" ht="25.5">
      <c r="A50" s="69"/>
      <c r="B50" s="82" t="s">
        <v>62</v>
      </c>
      <c r="C50" s="81"/>
      <c r="D50" s="52" t="s">
        <v>54</v>
      </c>
      <c r="E50" s="55">
        <f t="shared" si="3"/>
        <v>6.0899000000000001</v>
      </c>
      <c r="F50" s="55">
        <f>F49*0.05</f>
        <v>6.0899000000000001</v>
      </c>
      <c r="G50" s="56">
        <v>0</v>
      </c>
      <c r="H50" s="56">
        <v>0</v>
      </c>
    </row>
    <row r="51" spans="1:11" s="28" customFormat="1" ht="25.5">
      <c r="A51" s="69"/>
      <c r="B51" s="83"/>
      <c r="C51" s="81"/>
      <c r="D51" s="52" t="s">
        <v>3</v>
      </c>
      <c r="E51" s="55">
        <f t="shared" si="3"/>
        <v>115.7081</v>
      </c>
      <c r="F51" s="55">
        <f>F49*0.95</f>
        <v>115.7081</v>
      </c>
      <c r="G51" s="56">
        <v>0</v>
      </c>
      <c r="H51" s="56">
        <v>0</v>
      </c>
    </row>
    <row r="52" spans="1:11" s="28" customFormat="1" ht="21" customHeight="1">
      <c r="A52" s="69"/>
      <c r="B52" s="70" t="s">
        <v>79</v>
      </c>
      <c r="C52" s="80" t="s">
        <v>50</v>
      </c>
      <c r="D52" s="38" t="s">
        <v>53</v>
      </c>
      <c r="E52" s="55">
        <f t="shared" ref="E52:E57" si="4">F52</f>
        <v>44.93</v>
      </c>
      <c r="F52" s="55">
        <v>44.93</v>
      </c>
      <c r="G52" s="56">
        <v>0</v>
      </c>
      <c r="H52" s="56">
        <v>0</v>
      </c>
      <c r="I52" s="33"/>
      <c r="K52" s="33"/>
    </row>
    <row r="53" spans="1:11" s="28" customFormat="1" ht="25.5">
      <c r="A53" s="69"/>
      <c r="B53" s="82" t="s">
        <v>62</v>
      </c>
      <c r="C53" s="81"/>
      <c r="D53" s="52" t="s">
        <v>54</v>
      </c>
      <c r="E53" s="55">
        <f t="shared" si="4"/>
        <v>2.2465000000000002</v>
      </c>
      <c r="F53" s="55">
        <f>F52*0.05</f>
        <v>2.2465000000000002</v>
      </c>
      <c r="G53" s="56">
        <v>0</v>
      </c>
      <c r="H53" s="56">
        <v>0</v>
      </c>
    </row>
    <row r="54" spans="1:11" s="28" customFormat="1" ht="25.5">
      <c r="A54" s="69"/>
      <c r="B54" s="83"/>
      <c r="C54" s="81"/>
      <c r="D54" s="52" t="s">
        <v>3</v>
      </c>
      <c r="E54" s="55">
        <f t="shared" si="4"/>
        <v>42.683499999999995</v>
      </c>
      <c r="F54" s="55">
        <f>F52*0.95</f>
        <v>42.683499999999995</v>
      </c>
      <c r="G54" s="56">
        <v>0</v>
      </c>
      <c r="H54" s="56">
        <v>0</v>
      </c>
    </row>
    <row r="55" spans="1:11" s="28" customFormat="1" ht="18" customHeight="1">
      <c r="A55" s="69"/>
      <c r="B55" s="70" t="s">
        <v>80</v>
      </c>
      <c r="C55" s="80" t="s">
        <v>50</v>
      </c>
      <c r="D55" s="38" t="s">
        <v>53</v>
      </c>
      <c r="E55" s="55">
        <f t="shared" si="4"/>
        <v>215.00700000000001</v>
      </c>
      <c r="F55" s="55">
        <f>213.707+1.3</f>
        <v>215.00700000000001</v>
      </c>
      <c r="G55" s="56">
        <v>0</v>
      </c>
      <c r="H55" s="56">
        <v>0</v>
      </c>
    </row>
    <row r="56" spans="1:11" s="28" customFormat="1" ht="25.5">
      <c r="A56" s="69"/>
      <c r="B56" s="82" t="s">
        <v>62</v>
      </c>
      <c r="C56" s="81"/>
      <c r="D56" s="52" t="s">
        <v>54</v>
      </c>
      <c r="E56" s="55">
        <f t="shared" si="4"/>
        <v>10.750350000000001</v>
      </c>
      <c r="F56" s="55">
        <f>F55*0.05</f>
        <v>10.750350000000001</v>
      </c>
      <c r="G56" s="56">
        <v>0</v>
      </c>
      <c r="H56" s="56">
        <v>0</v>
      </c>
    </row>
    <row r="57" spans="1:11" s="28" customFormat="1" ht="25.5">
      <c r="A57" s="69"/>
      <c r="B57" s="83"/>
      <c r="C57" s="81"/>
      <c r="D57" s="52" t="s">
        <v>3</v>
      </c>
      <c r="E57" s="55">
        <f t="shared" si="4"/>
        <v>204.25665000000001</v>
      </c>
      <c r="F57" s="55">
        <f>F55*0.95</f>
        <v>204.25665000000001</v>
      </c>
      <c r="G57" s="56">
        <v>0</v>
      </c>
      <c r="H57" s="56">
        <v>0</v>
      </c>
    </row>
    <row r="58" spans="1:11" s="28" customFormat="1" ht="16.5" customHeight="1">
      <c r="A58" s="88"/>
      <c r="B58" s="75" t="s">
        <v>92</v>
      </c>
      <c r="C58" s="68"/>
      <c r="D58" s="38" t="s">
        <v>53</v>
      </c>
      <c r="E58" s="55">
        <f t="shared" si="2"/>
        <v>743.06399999999996</v>
      </c>
      <c r="F58" s="55">
        <f>865.454-122.39</f>
        <v>743.06399999999996</v>
      </c>
      <c r="G58" s="56">
        <v>0</v>
      </c>
      <c r="H58" s="56">
        <v>0</v>
      </c>
      <c r="I58" s="33"/>
      <c r="J58" s="33"/>
      <c r="K58" s="33"/>
    </row>
    <row r="59" spans="1:11" s="28" customFormat="1" ht="25.5">
      <c r="A59" s="89"/>
      <c r="B59" s="82" t="s">
        <v>62</v>
      </c>
      <c r="C59" s="80" t="s">
        <v>50</v>
      </c>
      <c r="D59" s="52" t="s">
        <v>54</v>
      </c>
      <c r="E59" s="55">
        <f t="shared" si="2"/>
        <v>37.202999999999996</v>
      </c>
      <c r="F59" s="55">
        <f>37.653-0.45</f>
        <v>37.202999999999996</v>
      </c>
      <c r="G59" s="56">
        <v>0</v>
      </c>
      <c r="H59" s="56">
        <v>0</v>
      </c>
    </row>
    <row r="60" spans="1:11" s="28" customFormat="1" ht="25.5">
      <c r="A60" s="90"/>
      <c r="B60" s="83"/>
      <c r="C60" s="81"/>
      <c r="D60" s="52" t="s">
        <v>3</v>
      </c>
      <c r="E60" s="55">
        <f t="shared" si="2"/>
        <v>705.86099999999999</v>
      </c>
      <c r="F60" s="55">
        <v>705.86099999999999</v>
      </c>
      <c r="G60" s="56">
        <v>0</v>
      </c>
      <c r="H60" s="56">
        <v>0</v>
      </c>
    </row>
    <row r="61" spans="1:11" ht="25.5">
      <c r="A61" s="22" t="s">
        <v>8</v>
      </c>
      <c r="B61" s="24" t="s">
        <v>4</v>
      </c>
      <c r="C61" s="81"/>
      <c r="D61" s="23" t="s">
        <v>54</v>
      </c>
      <c r="E61" s="63">
        <f>SUM(F61:H61)</f>
        <v>8460</v>
      </c>
      <c r="F61" s="62">
        <v>0</v>
      </c>
      <c r="G61" s="47">
        <v>4500</v>
      </c>
      <c r="H61" s="47">
        <v>3960</v>
      </c>
    </row>
    <row r="62" spans="1:11" ht="29.25" customHeight="1">
      <c r="A62" s="22" t="s">
        <v>9</v>
      </c>
      <c r="B62" s="24" t="s">
        <v>10</v>
      </c>
      <c r="C62" s="24" t="s">
        <v>50</v>
      </c>
      <c r="D62" s="23" t="s">
        <v>54</v>
      </c>
      <c r="E62" s="63">
        <f t="shared" ref="E62" si="5">SUM(F62:H62)</f>
        <v>1000</v>
      </c>
      <c r="F62" s="62">
        <v>0</v>
      </c>
      <c r="G62" s="47">
        <v>500</v>
      </c>
      <c r="H62" s="47">
        <v>500</v>
      </c>
    </row>
    <row r="63" spans="1:11" ht="15" customHeight="1">
      <c r="A63" s="108" t="s">
        <v>58</v>
      </c>
      <c r="B63" s="108"/>
      <c r="C63" s="109"/>
      <c r="D63" s="34" t="s">
        <v>53</v>
      </c>
      <c r="E63" s="65">
        <f>F63+G63+H63</f>
        <v>40209.699999999997</v>
      </c>
      <c r="F63" s="47">
        <f>F64+F66</f>
        <v>14445</v>
      </c>
      <c r="G63" s="47">
        <f>G66+G64</f>
        <v>5000</v>
      </c>
      <c r="H63" s="47">
        <f>H62+H61+H9</f>
        <v>20764.7</v>
      </c>
    </row>
    <row r="64" spans="1:11" ht="29.25" customHeight="1">
      <c r="A64" s="110"/>
      <c r="B64" s="110"/>
      <c r="C64" s="111"/>
      <c r="D64" s="39" t="s">
        <v>3</v>
      </c>
      <c r="E64" s="65">
        <f>F64+G64+H64</f>
        <v>29211.4</v>
      </c>
      <c r="F64" s="47">
        <v>13722.7</v>
      </c>
      <c r="G64" s="47">
        <f>G10</f>
        <v>0</v>
      </c>
      <c r="H64" s="47">
        <f>H10</f>
        <v>15488.7</v>
      </c>
    </row>
    <row r="65" spans="1:10" ht="29.25" customHeight="1">
      <c r="A65" s="110"/>
      <c r="B65" s="110"/>
      <c r="C65" s="111"/>
      <c r="D65" s="78" t="s">
        <v>83</v>
      </c>
      <c r="E65" s="65">
        <f>F65+G65+H65</f>
        <v>816</v>
      </c>
      <c r="F65" s="47">
        <v>0</v>
      </c>
      <c r="G65" s="47">
        <v>0</v>
      </c>
      <c r="H65" s="47">
        <v>816</v>
      </c>
    </row>
    <row r="66" spans="1:10" ht="28.5" customHeight="1">
      <c r="A66" s="112"/>
      <c r="B66" s="112"/>
      <c r="C66" s="113"/>
      <c r="D66" s="39" t="s">
        <v>54</v>
      </c>
      <c r="E66" s="65">
        <f>F66+G66+H66</f>
        <v>10182.299999999999</v>
      </c>
      <c r="F66" s="47">
        <v>722.3</v>
      </c>
      <c r="G66" s="47">
        <f>G62+G61+G11</f>
        <v>5000</v>
      </c>
      <c r="H66" s="47">
        <f>H62+H61+H11</f>
        <v>4460</v>
      </c>
      <c r="J66" s="71"/>
    </row>
    <row r="67" spans="1:10">
      <c r="A67" s="91" t="s">
        <v>5</v>
      </c>
      <c r="B67" s="92"/>
      <c r="C67" s="92"/>
      <c r="D67" s="92"/>
      <c r="E67" s="92"/>
      <c r="F67" s="92"/>
      <c r="G67" s="92"/>
      <c r="H67" s="93"/>
    </row>
    <row r="68" spans="1:10" ht="25.5">
      <c r="A68" s="21" t="s">
        <v>11</v>
      </c>
      <c r="B68" s="24" t="s">
        <v>44</v>
      </c>
      <c r="C68" s="24" t="s">
        <v>50</v>
      </c>
      <c r="D68" s="23" t="s">
        <v>54</v>
      </c>
      <c r="E68" s="49">
        <f>F68+G68+H68</f>
        <v>17295.31266</v>
      </c>
      <c r="F68" s="50">
        <v>5341.7479999999996</v>
      </c>
      <c r="G68" s="50">
        <f>5500+403.56466</f>
        <v>5903.56466</v>
      </c>
      <c r="H68" s="50">
        <v>6050</v>
      </c>
    </row>
    <row r="69" spans="1:10" ht="25.5">
      <c r="A69" s="22" t="s">
        <v>12</v>
      </c>
      <c r="B69" s="73" t="s">
        <v>84</v>
      </c>
      <c r="C69" s="24" t="s">
        <v>50</v>
      </c>
      <c r="D69" s="77" t="s">
        <v>83</v>
      </c>
      <c r="E69" s="49">
        <f t="shared" ref="E69:E89" si="6">F69+G69+H69</f>
        <v>8620</v>
      </c>
      <c r="F69" s="50">
        <v>0</v>
      </c>
      <c r="G69" s="50">
        <v>4311</v>
      </c>
      <c r="H69" s="50">
        <v>4309</v>
      </c>
    </row>
    <row r="70" spans="1:10" ht="25.5">
      <c r="A70" s="22" t="s">
        <v>13</v>
      </c>
      <c r="B70" s="80" t="s">
        <v>85</v>
      </c>
      <c r="C70" s="24" t="s">
        <v>50</v>
      </c>
      <c r="D70" s="23" t="s">
        <v>54</v>
      </c>
      <c r="E70" s="49">
        <f t="shared" si="6"/>
        <v>43231.260139999999</v>
      </c>
      <c r="F70" s="50">
        <v>12870.741</v>
      </c>
      <c r="G70" s="50">
        <f>14400+50.51914</f>
        <v>14450.51914</v>
      </c>
      <c r="H70" s="50">
        <v>15910</v>
      </c>
    </row>
    <row r="71" spans="1:10" ht="25.5">
      <c r="A71" s="22"/>
      <c r="B71" s="84"/>
      <c r="C71" s="24" t="s">
        <v>50</v>
      </c>
      <c r="D71" s="52" t="s">
        <v>3</v>
      </c>
      <c r="E71" s="49">
        <f t="shared" si="6"/>
        <v>1259.9662900000001</v>
      </c>
      <c r="F71" s="50">
        <v>1259.9662900000001</v>
      </c>
      <c r="G71" s="50">
        <v>0</v>
      </c>
      <c r="H71" s="50">
        <v>0</v>
      </c>
    </row>
    <row r="72" spans="1:10" ht="25.5">
      <c r="A72" s="22" t="s">
        <v>14</v>
      </c>
      <c r="B72" s="73" t="s">
        <v>86</v>
      </c>
      <c r="C72" s="24" t="s">
        <v>50</v>
      </c>
      <c r="D72" s="52" t="s">
        <v>54</v>
      </c>
      <c r="E72" s="49">
        <f t="shared" si="6"/>
        <v>5600</v>
      </c>
      <c r="F72" s="50">
        <v>0</v>
      </c>
      <c r="G72" s="50">
        <v>2700</v>
      </c>
      <c r="H72" s="50">
        <v>2900</v>
      </c>
    </row>
    <row r="73" spans="1:10" ht="28.5" customHeight="1">
      <c r="A73" s="22" t="s">
        <v>15</v>
      </c>
      <c r="B73" s="25" t="s">
        <v>42</v>
      </c>
      <c r="C73" s="24" t="s">
        <v>50</v>
      </c>
      <c r="D73" s="23" t="s">
        <v>54</v>
      </c>
      <c r="E73" s="49">
        <f t="shared" si="6"/>
        <v>1974.5983700000002</v>
      </c>
      <c r="F73" s="50">
        <f>600-34.57408</f>
        <v>565.42592000000002</v>
      </c>
      <c r="G73" s="50">
        <f>660+19.17245</f>
        <v>679.17245000000003</v>
      </c>
      <c r="H73" s="50">
        <v>730</v>
      </c>
    </row>
    <row r="74" spans="1:10" ht="31.5" customHeight="1">
      <c r="A74" s="22" t="s">
        <v>48</v>
      </c>
      <c r="B74" s="25" t="s">
        <v>17</v>
      </c>
      <c r="C74" s="24" t="s">
        <v>50</v>
      </c>
      <c r="D74" s="23" t="s">
        <v>54</v>
      </c>
      <c r="E74" s="49">
        <f t="shared" si="6"/>
        <v>10174.67858</v>
      </c>
      <c r="F74" s="50">
        <v>2260.5778700000001</v>
      </c>
      <c r="G74" s="50">
        <f>3800+214.10071</f>
        <v>4014.1007100000002</v>
      </c>
      <c r="H74" s="50">
        <v>3900</v>
      </c>
    </row>
    <row r="75" spans="1:10" ht="33" customHeight="1">
      <c r="A75" s="22" t="s">
        <v>49</v>
      </c>
      <c r="B75" s="25" t="s">
        <v>43</v>
      </c>
      <c r="C75" s="24" t="s">
        <v>50</v>
      </c>
      <c r="D75" s="23" t="s">
        <v>54</v>
      </c>
      <c r="E75" s="49">
        <f t="shared" si="6"/>
        <v>1632.7118799999998</v>
      </c>
      <c r="F75" s="50">
        <f>500+43.43468</f>
        <v>543.43467999999996</v>
      </c>
      <c r="G75" s="50">
        <f>410+79.2772</f>
        <v>489.27719999999999</v>
      </c>
      <c r="H75" s="50">
        <v>600</v>
      </c>
    </row>
    <row r="76" spans="1:10" ht="25.5">
      <c r="A76" s="22" t="s">
        <v>16</v>
      </c>
      <c r="B76" s="24" t="s">
        <v>61</v>
      </c>
      <c r="C76" s="24" t="s">
        <v>50</v>
      </c>
      <c r="D76" s="23" t="s">
        <v>54</v>
      </c>
      <c r="E76" s="49">
        <f t="shared" si="6"/>
        <v>3500</v>
      </c>
      <c r="F76" s="50">
        <v>800</v>
      </c>
      <c r="G76" s="50">
        <v>1300</v>
      </c>
      <c r="H76" s="50">
        <v>1400</v>
      </c>
    </row>
    <row r="77" spans="1:10" ht="38.25" customHeight="1">
      <c r="A77" s="88" t="s">
        <v>82</v>
      </c>
      <c r="B77" s="80" t="s">
        <v>87</v>
      </c>
      <c r="C77" s="80" t="s">
        <v>50</v>
      </c>
      <c r="D77" s="52" t="s">
        <v>3</v>
      </c>
      <c r="E77" s="49">
        <f t="shared" si="6"/>
        <v>570</v>
      </c>
      <c r="F77" s="50">
        <v>0</v>
      </c>
      <c r="G77" s="50">
        <v>570</v>
      </c>
      <c r="H77" s="50">
        <v>0</v>
      </c>
    </row>
    <row r="78" spans="1:10">
      <c r="A78" s="89"/>
      <c r="B78" s="81"/>
      <c r="C78" s="81"/>
      <c r="D78" s="52" t="s">
        <v>83</v>
      </c>
      <c r="E78" s="49">
        <f t="shared" si="6"/>
        <v>30</v>
      </c>
      <c r="F78" s="50">
        <v>0</v>
      </c>
      <c r="G78" s="50">
        <v>30</v>
      </c>
      <c r="H78" s="50">
        <v>0</v>
      </c>
    </row>
    <row r="79" spans="1:10" ht="25.5">
      <c r="A79" s="89"/>
      <c r="B79" s="81"/>
      <c r="C79" s="81"/>
      <c r="D79" s="52" t="s">
        <v>54</v>
      </c>
      <c r="E79" s="49">
        <f t="shared" si="6"/>
        <v>479</v>
      </c>
      <c r="F79" s="50">
        <v>179</v>
      </c>
      <c r="G79" s="50">
        <v>300</v>
      </c>
      <c r="H79" s="50">
        <v>0</v>
      </c>
    </row>
    <row r="80" spans="1:10">
      <c r="A80" s="90"/>
      <c r="B80" s="84"/>
      <c r="C80" s="84"/>
      <c r="D80" s="52" t="s">
        <v>53</v>
      </c>
      <c r="E80" s="49">
        <f t="shared" si="6"/>
        <v>1079</v>
      </c>
      <c r="F80" s="50">
        <f t="shared" ref="E80:F80" si="7">F79+F78+F77</f>
        <v>179</v>
      </c>
      <c r="G80" s="50">
        <f>G79+G78+G77</f>
        <v>900</v>
      </c>
      <c r="H80" s="50">
        <f>H79+H78+H77</f>
        <v>0</v>
      </c>
    </row>
    <row r="81" spans="1:507" ht="25.5">
      <c r="A81" s="88" t="s">
        <v>89</v>
      </c>
      <c r="B81" s="80" t="s">
        <v>69</v>
      </c>
      <c r="C81" s="80" t="s">
        <v>50</v>
      </c>
      <c r="D81" s="52" t="s">
        <v>3</v>
      </c>
      <c r="E81" s="49">
        <f t="shared" si="6"/>
        <v>475</v>
      </c>
      <c r="F81" s="50">
        <v>0</v>
      </c>
      <c r="G81" s="50">
        <v>475</v>
      </c>
      <c r="H81" s="50">
        <v>0</v>
      </c>
    </row>
    <row r="82" spans="1:507">
      <c r="A82" s="89"/>
      <c r="B82" s="81"/>
      <c r="C82" s="81"/>
      <c r="D82" s="52" t="s">
        <v>83</v>
      </c>
      <c r="E82" s="49">
        <f t="shared" si="6"/>
        <v>25</v>
      </c>
      <c r="F82" s="50">
        <v>0</v>
      </c>
      <c r="G82" s="50">
        <v>25</v>
      </c>
      <c r="H82" s="50"/>
    </row>
    <row r="83" spans="1:507" ht="25.5">
      <c r="A83" s="89"/>
      <c r="B83" s="81"/>
      <c r="C83" s="81"/>
      <c r="D83" s="52" t="s">
        <v>54</v>
      </c>
      <c r="E83" s="49">
        <f t="shared" si="6"/>
        <v>2374.6849999999999</v>
      </c>
      <c r="F83" s="50">
        <v>299.685</v>
      </c>
      <c r="G83" s="50">
        <v>1600</v>
      </c>
      <c r="H83" s="50">
        <v>475</v>
      </c>
    </row>
    <row r="84" spans="1:507">
      <c r="A84" s="90"/>
      <c r="B84" s="84"/>
      <c r="C84" s="84"/>
      <c r="D84" s="52" t="s">
        <v>53</v>
      </c>
      <c r="E84" s="49">
        <f t="shared" si="6"/>
        <v>2874.6849999999999</v>
      </c>
      <c r="F84" s="50">
        <f t="shared" ref="F84" si="8">F83+F82+F81</f>
        <v>299.685</v>
      </c>
      <c r="G84" s="50">
        <f>G83+G82+G81</f>
        <v>2100</v>
      </c>
      <c r="H84" s="50">
        <f>H83+H82+H81</f>
        <v>475</v>
      </c>
    </row>
    <row r="85" spans="1:507" ht="25.5">
      <c r="A85" s="94" t="s">
        <v>90</v>
      </c>
      <c r="B85" s="80" t="s">
        <v>88</v>
      </c>
      <c r="C85" s="80" t="s">
        <v>50</v>
      </c>
      <c r="D85" s="52" t="s">
        <v>3</v>
      </c>
      <c r="E85" s="49">
        <f t="shared" si="6"/>
        <v>655</v>
      </c>
      <c r="F85" s="50">
        <v>0</v>
      </c>
      <c r="G85" s="50">
        <v>655</v>
      </c>
      <c r="H85" s="50">
        <v>0</v>
      </c>
    </row>
    <row r="86" spans="1:507">
      <c r="A86" s="95"/>
      <c r="B86" s="81"/>
      <c r="C86" s="81"/>
      <c r="D86" s="52" t="s">
        <v>83</v>
      </c>
      <c r="E86" s="49">
        <f t="shared" si="6"/>
        <v>35</v>
      </c>
      <c r="F86" s="50">
        <v>0</v>
      </c>
      <c r="G86" s="50">
        <v>35</v>
      </c>
      <c r="H86" s="50">
        <v>0</v>
      </c>
    </row>
    <row r="87" spans="1:507" ht="25.5">
      <c r="A87" s="95"/>
      <c r="B87" s="81"/>
      <c r="C87" s="81"/>
      <c r="D87" s="52" t="s">
        <v>54</v>
      </c>
      <c r="E87" s="49">
        <f t="shared" si="6"/>
        <v>4382.9662900000003</v>
      </c>
      <c r="F87" s="50">
        <v>1852.9662900000001</v>
      </c>
      <c r="G87" s="50">
        <v>2530</v>
      </c>
      <c r="H87" s="50">
        <v>0</v>
      </c>
    </row>
    <row r="88" spans="1:507">
      <c r="A88" s="96"/>
      <c r="B88" s="84"/>
      <c r="C88" s="84"/>
      <c r="D88" s="52" t="s">
        <v>53</v>
      </c>
      <c r="E88" s="49">
        <f t="shared" si="6"/>
        <v>5072.9662900000003</v>
      </c>
      <c r="F88" s="50">
        <f>F87+F86+F85</f>
        <v>1852.9662900000001</v>
      </c>
      <c r="G88" s="50">
        <f t="shared" ref="G88:H88" si="9">G87+G86+G85</f>
        <v>3220</v>
      </c>
      <c r="H88" s="50">
        <f t="shared" si="9"/>
        <v>0</v>
      </c>
    </row>
    <row r="89" spans="1:507" ht="25.5">
      <c r="A89" s="79" t="s">
        <v>91</v>
      </c>
      <c r="B89" s="24" t="s">
        <v>77</v>
      </c>
      <c r="C89" s="24" t="s">
        <v>50</v>
      </c>
      <c r="D89" s="52" t="s">
        <v>3</v>
      </c>
      <c r="E89" s="49">
        <f t="shared" si="6"/>
        <v>587.03371000000004</v>
      </c>
      <c r="F89" s="50">
        <v>587.03371000000004</v>
      </c>
      <c r="G89" s="50">
        <v>0</v>
      </c>
      <c r="H89" s="50">
        <v>0</v>
      </c>
      <c r="I89" s="71"/>
      <c r="J89" s="71"/>
    </row>
    <row r="90" spans="1:507" ht="18" customHeight="1">
      <c r="A90" s="114" t="s">
        <v>6</v>
      </c>
      <c r="B90" s="115"/>
      <c r="C90" s="116"/>
      <c r="D90" s="34" t="s">
        <v>53</v>
      </c>
      <c r="E90" s="49">
        <f>F90+G90+H90</f>
        <v>102902.21291999999</v>
      </c>
      <c r="F90" s="49">
        <f>F89+F88+F84+F80+F76+F75+F74+F73+F72+F71+F70+F69+F68</f>
        <v>26560.578759999997</v>
      </c>
      <c r="G90" s="49">
        <f t="shared" ref="G90:H90" si="10">G89+G88+G84+G80+G76+G75+G74+G73+G72+G71+G70+G69+G68</f>
        <v>40067.634160000001</v>
      </c>
      <c r="H90" s="49">
        <f t="shared" si="10"/>
        <v>36274</v>
      </c>
      <c r="I90" s="71"/>
    </row>
    <row r="91" spans="1:507" s="1" customFormat="1" ht="17.25" customHeight="1">
      <c r="A91" s="91" t="s">
        <v>7</v>
      </c>
      <c r="B91" s="92"/>
      <c r="C91" s="93"/>
      <c r="D91" s="35"/>
      <c r="E91" s="49">
        <f>F91+G91+H91</f>
        <v>143111.91292</v>
      </c>
      <c r="F91" s="49">
        <f>F93+F95+F94</f>
        <v>41005.578760000004</v>
      </c>
      <c r="G91" s="49">
        <f t="shared" ref="G91:H91" si="11">G93+G95+G94</f>
        <v>45067.634160000001</v>
      </c>
      <c r="H91" s="49">
        <f t="shared" si="11"/>
        <v>57038.7</v>
      </c>
      <c r="I91" s="71"/>
      <c r="J91" s="7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  <c r="RM91"/>
      <c r="RN91"/>
      <c r="RO91"/>
      <c r="RP91"/>
      <c r="RQ91"/>
      <c r="RR91"/>
      <c r="RS91"/>
      <c r="RT91"/>
      <c r="RU91"/>
      <c r="RV91"/>
      <c r="RW91"/>
      <c r="RX91"/>
      <c r="RY91"/>
      <c r="RZ91"/>
      <c r="SA91"/>
      <c r="SB91"/>
      <c r="SC91"/>
      <c r="SD91"/>
      <c r="SE91"/>
      <c r="SF91"/>
      <c r="SG91"/>
      <c r="SH91"/>
      <c r="SI91"/>
      <c r="SJ91"/>
      <c r="SK91"/>
      <c r="SL91"/>
      <c r="SM91"/>
    </row>
    <row r="92" spans="1:507" s="1" customFormat="1" ht="17.25" customHeight="1">
      <c r="A92" s="91" t="s">
        <v>55</v>
      </c>
      <c r="B92" s="92"/>
      <c r="C92" s="93"/>
      <c r="D92" s="35"/>
      <c r="E92" s="49"/>
      <c r="F92" s="50"/>
      <c r="G92" s="50"/>
      <c r="H92" s="50"/>
      <c r="I92" s="71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</row>
    <row r="93" spans="1:507" s="29" customFormat="1" ht="18" customHeight="1">
      <c r="A93" s="85" t="s">
        <v>56</v>
      </c>
      <c r="B93" s="86"/>
      <c r="C93" s="87"/>
      <c r="D93" s="51"/>
      <c r="E93" s="50">
        <f>F93+G93+H93</f>
        <v>32758.400000000001</v>
      </c>
      <c r="F93" s="50">
        <f>F64+F71+F77+F81+F85+F89</f>
        <v>15569.7</v>
      </c>
      <c r="G93" s="50">
        <f>G85+G81+G77</f>
        <v>1700</v>
      </c>
      <c r="H93" s="50">
        <f>H10</f>
        <v>15488.7</v>
      </c>
      <c r="I93" s="71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  <c r="BO93" s="28"/>
      <c r="BP93" s="28"/>
      <c r="BQ93" s="28"/>
      <c r="BR93" s="28"/>
      <c r="BS93" s="28"/>
      <c r="BT93" s="28"/>
      <c r="BU93" s="28"/>
      <c r="BV93" s="28"/>
      <c r="BW93" s="28"/>
      <c r="BX93" s="28"/>
      <c r="BY93" s="28"/>
      <c r="BZ93" s="28"/>
      <c r="CA93" s="28"/>
      <c r="CB93" s="28"/>
      <c r="CC93" s="28"/>
      <c r="CD93" s="28"/>
      <c r="CE93" s="28"/>
      <c r="CF93" s="28"/>
      <c r="CG93" s="28"/>
      <c r="CH93" s="28"/>
      <c r="CI93" s="28"/>
      <c r="CJ93" s="28"/>
      <c r="CK93" s="28"/>
      <c r="CL93" s="28"/>
      <c r="CM93" s="28"/>
      <c r="CN93" s="28"/>
      <c r="CO93" s="28"/>
      <c r="CP93" s="28"/>
      <c r="CQ93" s="28"/>
      <c r="CR93" s="28"/>
      <c r="CS93" s="28"/>
      <c r="CT93" s="28"/>
      <c r="CU93" s="28"/>
      <c r="CV93" s="28"/>
      <c r="CW93" s="28"/>
      <c r="CX93" s="28"/>
      <c r="CY93" s="28"/>
      <c r="CZ93" s="28"/>
      <c r="DA93" s="28"/>
      <c r="DB93" s="28"/>
      <c r="DC93" s="28"/>
      <c r="DD93" s="28"/>
      <c r="DE93" s="28"/>
      <c r="DF93" s="28"/>
      <c r="DG93" s="28"/>
      <c r="DH93" s="28"/>
      <c r="DI93" s="28"/>
      <c r="DJ93" s="28"/>
      <c r="DK93" s="28"/>
      <c r="DL93" s="28"/>
      <c r="DM93" s="28"/>
      <c r="DN93" s="28"/>
      <c r="DO93" s="28"/>
      <c r="DP93" s="28"/>
      <c r="DQ93" s="28"/>
      <c r="DR93" s="28"/>
      <c r="DS93" s="28"/>
      <c r="DT93" s="28"/>
      <c r="DU93" s="28"/>
      <c r="DV93" s="28"/>
      <c r="DW93" s="28"/>
      <c r="DX93" s="28"/>
      <c r="DY93" s="28"/>
      <c r="DZ93" s="28"/>
      <c r="EA93" s="28"/>
      <c r="EB93" s="28"/>
      <c r="EC93" s="28"/>
      <c r="ED93" s="28"/>
      <c r="EE93" s="28"/>
      <c r="EF93" s="28"/>
      <c r="EG93" s="28"/>
      <c r="EH93" s="28"/>
      <c r="EI93" s="28"/>
      <c r="EJ93" s="28"/>
      <c r="EK93" s="28"/>
      <c r="EL93" s="28"/>
      <c r="EM93" s="28"/>
      <c r="EN93" s="28"/>
      <c r="EO93" s="28"/>
      <c r="EP93" s="28"/>
      <c r="EQ93" s="28"/>
      <c r="ER93" s="28"/>
      <c r="ES93" s="28"/>
      <c r="ET93" s="28"/>
      <c r="EU93" s="28"/>
      <c r="EV93" s="28"/>
      <c r="EW93" s="28"/>
      <c r="EX93" s="28"/>
      <c r="EY93" s="28"/>
      <c r="EZ93" s="28"/>
      <c r="FA93" s="28"/>
      <c r="FB93" s="28"/>
      <c r="FC93" s="28"/>
      <c r="FD93" s="28"/>
      <c r="FE93" s="28"/>
      <c r="FF93" s="28"/>
      <c r="FG93" s="28"/>
      <c r="FH93" s="28"/>
      <c r="FI93" s="28"/>
      <c r="FJ93" s="28"/>
      <c r="FK93" s="28"/>
      <c r="FL93" s="28"/>
      <c r="FM93" s="28"/>
      <c r="FN93" s="28"/>
      <c r="FO93" s="28"/>
      <c r="FP93" s="28"/>
      <c r="FQ93" s="28"/>
      <c r="FR93" s="28"/>
      <c r="FS93" s="28"/>
      <c r="FT93" s="28"/>
      <c r="FU93" s="28"/>
      <c r="FV93" s="28"/>
      <c r="FW93" s="28"/>
      <c r="FX93" s="28"/>
      <c r="FY93" s="28"/>
      <c r="FZ93" s="28"/>
      <c r="GA93" s="28"/>
      <c r="GB93" s="28"/>
      <c r="GC93" s="28"/>
      <c r="GD93" s="28"/>
      <c r="GE93" s="28"/>
      <c r="GF93" s="28"/>
      <c r="GG93" s="28"/>
      <c r="GH93" s="28"/>
      <c r="GI93" s="28"/>
      <c r="GJ93" s="28"/>
      <c r="GK93" s="28"/>
      <c r="GL93" s="28"/>
      <c r="GM93" s="28"/>
      <c r="GN93" s="28"/>
      <c r="GO93" s="28"/>
      <c r="GP93" s="28"/>
      <c r="GQ93" s="28"/>
      <c r="GR93" s="28"/>
      <c r="GS93" s="28"/>
      <c r="GT93" s="28"/>
      <c r="GU93" s="28"/>
      <c r="GV93" s="28"/>
      <c r="GW93" s="28"/>
      <c r="GX93" s="28"/>
      <c r="GY93" s="28"/>
      <c r="GZ93" s="28"/>
      <c r="HA93" s="28"/>
      <c r="HB93" s="28"/>
      <c r="HC93" s="28"/>
      <c r="HD93" s="28"/>
      <c r="HE93" s="28"/>
      <c r="HF93" s="28"/>
      <c r="HG93" s="28"/>
      <c r="HH93" s="28"/>
      <c r="HI93" s="28"/>
      <c r="HJ93" s="28"/>
      <c r="HK93" s="28"/>
      <c r="HL93" s="28"/>
      <c r="HM93" s="28"/>
      <c r="HN93" s="28"/>
      <c r="HO93" s="28"/>
      <c r="HP93" s="28"/>
      <c r="HQ93" s="28"/>
      <c r="HR93" s="28"/>
      <c r="HS93" s="28"/>
      <c r="HT93" s="28"/>
      <c r="HU93" s="28"/>
      <c r="HV93" s="28"/>
      <c r="HW93" s="28"/>
      <c r="HX93" s="28"/>
      <c r="HY93" s="28"/>
      <c r="HZ93" s="28"/>
      <c r="IA93" s="28"/>
      <c r="IB93" s="28"/>
      <c r="IC93" s="28"/>
      <c r="ID93" s="28"/>
      <c r="IE93" s="28"/>
      <c r="IF93" s="28"/>
      <c r="IG93" s="28"/>
      <c r="IH93" s="28"/>
      <c r="II93" s="28"/>
      <c r="IJ93" s="28"/>
      <c r="IK93" s="28"/>
      <c r="IL93" s="28"/>
      <c r="IM93" s="28"/>
      <c r="IN93" s="28"/>
      <c r="IO93" s="28"/>
      <c r="IP93" s="28"/>
      <c r="IQ93" s="28"/>
      <c r="IR93" s="28"/>
      <c r="IS93" s="28"/>
      <c r="IT93" s="28"/>
      <c r="IU93" s="28"/>
      <c r="IV93" s="28"/>
      <c r="IW93" s="28"/>
      <c r="IX93" s="28"/>
      <c r="IY93" s="28"/>
      <c r="IZ93" s="28"/>
      <c r="JA93" s="28"/>
      <c r="JB93" s="28"/>
      <c r="JC93" s="28"/>
      <c r="JD93" s="28"/>
      <c r="JE93" s="28"/>
      <c r="JF93" s="28"/>
      <c r="JG93" s="28"/>
      <c r="JH93" s="28"/>
      <c r="JI93" s="28"/>
      <c r="JJ93" s="28"/>
      <c r="JK93" s="28"/>
      <c r="JL93" s="28"/>
      <c r="JM93" s="28"/>
      <c r="JN93" s="28"/>
      <c r="JO93" s="28"/>
      <c r="JP93" s="28"/>
      <c r="JQ93" s="28"/>
      <c r="JR93" s="28"/>
      <c r="JS93" s="28"/>
      <c r="JT93" s="28"/>
      <c r="JU93" s="28"/>
      <c r="JV93" s="28"/>
      <c r="JW93" s="28"/>
      <c r="JX93" s="28"/>
      <c r="JY93" s="28"/>
      <c r="JZ93" s="28"/>
      <c r="KA93" s="28"/>
      <c r="KB93" s="28"/>
      <c r="KC93" s="28"/>
      <c r="KD93" s="28"/>
      <c r="KE93" s="28"/>
      <c r="KF93" s="28"/>
      <c r="KG93" s="28"/>
      <c r="KH93" s="28"/>
      <c r="KI93" s="28"/>
      <c r="KJ93" s="28"/>
      <c r="KK93" s="28"/>
      <c r="KL93" s="28"/>
      <c r="KM93" s="28"/>
      <c r="KN93" s="28"/>
      <c r="KO93" s="28"/>
      <c r="KP93" s="28"/>
      <c r="KQ93" s="28"/>
      <c r="KR93" s="28"/>
      <c r="KS93" s="28"/>
      <c r="KT93" s="28"/>
      <c r="KU93" s="28"/>
      <c r="KV93" s="28"/>
      <c r="KW93" s="28"/>
      <c r="KX93" s="28"/>
      <c r="KY93" s="28"/>
      <c r="KZ93" s="28"/>
      <c r="LA93" s="28"/>
      <c r="LB93" s="28"/>
      <c r="LC93" s="28"/>
      <c r="LD93" s="28"/>
      <c r="LE93" s="28"/>
      <c r="LF93" s="28"/>
      <c r="LG93" s="28"/>
      <c r="LH93" s="28"/>
      <c r="LI93" s="28"/>
      <c r="LJ93" s="28"/>
      <c r="LK93" s="28"/>
      <c r="LL93" s="28"/>
      <c r="LM93" s="28"/>
      <c r="LN93" s="28"/>
      <c r="LO93" s="28"/>
      <c r="LP93" s="28"/>
      <c r="LQ93" s="28"/>
      <c r="LR93" s="28"/>
      <c r="LS93" s="28"/>
      <c r="LT93" s="28"/>
      <c r="LU93" s="28"/>
      <c r="LV93" s="28"/>
      <c r="LW93" s="28"/>
      <c r="LX93" s="28"/>
      <c r="LY93" s="28"/>
      <c r="LZ93" s="28"/>
      <c r="MA93" s="28"/>
      <c r="MB93" s="28"/>
      <c r="MC93" s="28"/>
      <c r="MD93" s="28"/>
      <c r="ME93" s="28"/>
      <c r="MF93" s="28"/>
      <c r="MG93" s="28"/>
      <c r="MH93" s="28"/>
      <c r="MI93" s="28"/>
      <c r="MJ93" s="28"/>
      <c r="MK93" s="28"/>
      <c r="ML93" s="28"/>
      <c r="MM93" s="28"/>
      <c r="MN93" s="28"/>
      <c r="MO93" s="28"/>
      <c r="MP93" s="28"/>
      <c r="MQ93" s="28"/>
      <c r="MR93" s="28"/>
      <c r="MS93" s="28"/>
      <c r="MT93" s="28"/>
      <c r="MU93" s="28"/>
      <c r="MV93" s="28"/>
      <c r="MW93" s="28"/>
      <c r="MX93" s="28"/>
      <c r="MY93" s="28"/>
      <c r="MZ93" s="28"/>
      <c r="NA93" s="28"/>
      <c r="NB93" s="28"/>
      <c r="NC93" s="28"/>
      <c r="ND93" s="28"/>
      <c r="NE93" s="28"/>
      <c r="NF93" s="28"/>
      <c r="NG93" s="28"/>
      <c r="NH93" s="28"/>
      <c r="NI93" s="28"/>
      <c r="NJ93" s="28"/>
      <c r="NK93" s="28"/>
      <c r="NL93" s="28"/>
      <c r="NM93" s="28"/>
      <c r="NN93" s="28"/>
      <c r="NO93" s="28"/>
      <c r="NP93" s="28"/>
      <c r="NQ93" s="28"/>
      <c r="NR93" s="28"/>
      <c r="NS93" s="28"/>
      <c r="NT93" s="28"/>
      <c r="NU93" s="28"/>
      <c r="NV93" s="28"/>
      <c r="NW93" s="28"/>
      <c r="NX93" s="28"/>
      <c r="NY93" s="28"/>
      <c r="NZ93" s="28"/>
      <c r="OA93" s="28"/>
      <c r="OB93" s="28"/>
      <c r="OC93" s="28"/>
      <c r="OD93" s="28"/>
      <c r="OE93" s="28"/>
      <c r="OF93" s="28"/>
      <c r="OG93" s="28"/>
      <c r="OH93" s="28"/>
      <c r="OI93" s="28"/>
      <c r="OJ93" s="28"/>
      <c r="OK93" s="28"/>
      <c r="OL93" s="28"/>
      <c r="OM93" s="28"/>
      <c r="ON93" s="28"/>
      <c r="OO93" s="28"/>
      <c r="OP93" s="28"/>
      <c r="OQ93" s="28"/>
      <c r="OR93" s="28"/>
      <c r="OS93" s="28"/>
      <c r="OT93" s="28"/>
      <c r="OU93" s="28"/>
      <c r="OV93" s="28"/>
      <c r="OW93" s="28"/>
      <c r="OX93" s="28"/>
      <c r="OY93" s="28"/>
      <c r="OZ93" s="28"/>
      <c r="PA93" s="28"/>
      <c r="PB93" s="28"/>
      <c r="PC93" s="28"/>
      <c r="PD93" s="28"/>
      <c r="PE93" s="28"/>
      <c r="PF93" s="28"/>
      <c r="PG93" s="28"/>
      <c r="PH93" s="28"/>
      <c r="PI93" s="28"/>
      <c r="PJ93" s="28"/>
      <c r="PK93" s="28"/>
      <c r="PL93" s="28"/>
      <c r="PM93" s="28"/>
      <c r="PN93" s="28"/>
      <c r="PO93" s="28"/>
      <c r="PP93" s="28"/>
      <c r="PQ93" s="28"/>
      <c r="PR93" s="28"/>
      <c r="PS93" s="28"/>
      <c r="PT93" s="28"/>
      <c r="PU93" s="28"/>
      <c r="PV93" s="28"/>
      <c r="PW93" s="28"/>
      <c r="PX93" s="28"/>
      <c r="PY93" s="28"/>
      <c r="PZ93" s="28"/>
      <c r="QA93" s="28"/>
      <c r="QB93" s="28"/>
      <c r="QC93" s="28"/>
      <c r="QD93" s="28"/>
      <c r="QE93" s="28"/>
      <c r="QF93" s="28"/>
      <c r="QG93" s="28"/>
      <c r="QH93" s="28"/>
      <c r="QI93" s="28"/>
      <c r="QJ93" s="28"/>
      <c r="QK93" s="28"/>
      <c r="QL93" s="28"/>
      <c r="QM93" s="28"/>
      <c r="QN93" s="28"/>
      <c r="QO93" s="28"/>
      <c r="QP93" s="28"/>
      <c r="QQ93" s="28"/>
      <c r="QR93" s="28"/>
      <c r="QS93" s="28"/>
      <c r="QT93" s="28"/>
      <c r="QU93" s="28"/>
      <c r="QV93" s="28"/>
      <c r="QW93" s="28"/>
      <c r="QX93" s="28"/>
      <c r="QY93" s="28"/>
      <c r="QZ93" s="28"/>
      <c r="RA93" s="28"/>
      <c r="RB93" s="28"/>
      <c r="RC93" s="28"/>
      <c r="RD93" s="28"/>
      <c r="RE93" s="28"/>
      <c r="RF93" s="28"/>
      <c r="RG93" s="28"/>
      <c r="RH93" s="28"/>
      <c r="RI93" s="28"/>
      <c r="RJ93" s="28"/>
      <c r="RK93" s="28"/>
      <c r="RL93" s="28"/>
      <c r="RM93" s="28"/>
      <c r="RN93" s="28"/>
      <c r="RO93" s="28"/>
      <c r="RP93" s="28"/>
      <c r="RQ93" s="28"/>
      <c r="RR93" s="28"/>
      <c r="RS93" s="28"/>
      <c r="RT93" s="28"/>
      <c r="RU93" s="28"/>
      <c r="RV93" s="28"/>
      <c r="RW93" s="28"/>
      <c r="RX93" s="28"/>
      <c r="RY93" s="28"/>
      <c r="RZ93" s="28"/>
      <c r="SA93" s="28"/>
      <c r="SB93" s="28"/>
      <c r="SC93" s="28"/>
      <c r="SD93" s="28"/>
      <c r="SE93" s="28"/>
      <c r="SF93" s="28"/>
      <c r="SG93" s="28"/>
      <c r="SH93" s="28"/>
      <c r="SI93" s="28"/>
      <c r="SJ93" s="28"/>
      <c r="SK93" s="28"/>
      <c r="SL93" s="28"/>
      <c r="SM93" s="28"/>
    </row>
    <row r="94" spans="1:507" s="29" customFormat="1" ht="18" customHeight="1">
      <c r="A94" s="85" t="s">
        <v>93</v>
      </c>
      <c r="B94" s="86"/>
      <c r="C94" s="87"/>
      <c r="D94" s="51"/>
      <c r="E94" s="50">
        <f>F94+G94+H94</f>
        <v>9526</v>
      </c>
      <c r="F94" s="50">
        <v>0</v>
      </c>
      <c r="G94" s="50">
        <f>G69+G65+G78+G82+G86</f>
        <v>4401</v>
      </c>
      <c r="H94" s="50">
        <f>H86+H82+H78+H69+H12</f>
        <v>5125</v>
      </c>
      <c r="I94" s="71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  <c r="BO94" s="28"/>
      <c r="BP94" s="28"/>
      <c r="BQ94" s="28"/>
      <c r="BR94" s="28"/>
      <c r="BS94" s="28"/>
      <c r="BT94" s="28"/>
      <c r="BU94" s="28"/>
      <c r="BV94" s="28"/>
      <c r="BW94" s="28"/>
      <c r="BX94" s="28"/>
      <c r="BY94" s="28"/>
      <c r="BZ94" s="28"/>
      <c r="CA94" s="28"/>
      <c r="CB94" s="28"/>
      <c r="CC94" s="28"/>
      <c r="CD94" s="28"/>
      <c r="CE94" s="28"/>
      <c r="CF94" s="28"/>
      <c r="CG94" s="28"/>
      <c r="CH94" s="28"/>
      <c r="CI94" s="28"/>
      <c r="CJ94" s="28"/>
      <c r="CK94" s="28"/>
      <c r="CL94" s="28"/>
      <c r="CM94" s="28"/>
      <c r="CN94" s="28"/>
      <c r="CO94" s="28"/>
      <c r="CP94" s="28"/>
      <c r="CQ94" s="28"/>
      <c r="CR94" s="28"/>
      <c r="CS94" s="28"/>
      <c r="CT94" s="28"/>
      <c r="CU94" s="28"/>
      <c r="CV94" s="28"/>
      <c r="CW94" s="28"/>
      <c r="CX94" s="28"/>
      <c r="CY94" s="28"/>
      <c r="CZ94" s="28"/>
      <c r="DA94" s="28"/>
      <c r="DB94" s="28"/>
      <c r="DC94" s="28"/>
      <c r="DD94" s="28"/>
      <c r="DE94" s="28"/>
      <c r="DF94" s="28"/>
      <c r="DG94" s="28"/>
      <c r="DH94" s="28"/>
      <c r="DI94" s="28"/>
      <c r="DJ94" s="28"/>
      <c r="DK94" s="28"/>
      <c r="DL94" s="28"/>
      <c r="DM94" s="28"/>
      <c r="DN94" s="28"/>
      <c r="DO94" s="28"/>
      <c r="DP94" s="28"/>
      <c r="DQ94" s="28"/>
      <c r="DR94" s="28"/>
      <c r="DS94" s="28"/>
      <c r="DT94" s="28"/>
      <c r="DU94" s="28"/>
      <c r="DV94" s="28"/>
      <c r="DW94" s="28"/>
      <c r="DX94" s="28"/>
      <c r="DY94" s="28"/>
      <c r="DZ94" s="28"/>
      <c r="EA94" s="28"/>
      <c r="EB94" s="28"/>
      <c r="EC94" s="28"/>
      <c r="ED94" s="28"/>
      <c r="EE94" s="28"/>
      <c r="EF94" s="28"/>
      <c r="EG94" s="28"/>
      <c r="EH94" s="28"/>
      <c r="EI94" s="28"/>
      <c r="EJ94" s="28"/>
      <c r="EK94" s="28"/>
      <c r="EL94" s="28"/>
      <c r="EM94" s="28"/>
      <c r="EN94" s="28"/>
      <c r="EO94" s="28"/>
      <c r="EP94" s="28"/>
      <c r="EQ94" s="28"/>
      <c r="ER94" s="28"/>
      <c r="ES94" s="28"/>
      <c r="ET94" s="28"/>
      <c r="EU94" s="28"/>
      <c r="EV94" s="28"/>
      <c r="EW94" s="28"/>
      <c r="EX94" s="28"/>
      <c r="EY94" s="28"/>
      <c r="EZ94" s="28"/>
      <c r="FA94" s="28"/>
      <c r="FB94" s="28"/>
      <c r="FC94" s="28"/>
      <c r="FD94" s="28"/>
      <c r="FE94" s="28"/>
      <c r="FF94" s="28"/>
      <c r="FG94" s="28"/>
      <c r="FH94" s="28"/>
      <c r="FI94" s="28"/>
      <c r="FJ94" s="28"/>
      <c r="FK94" s="28"/>
      <c r="FL94" s="28"/>
      <c r="FM94" s="28"/>
      <c r="FN94" s="28"/>
      <c r="FO94" s="28"/>
      <c r="FP94" s="28"/>
      <c r="FQ94" s="28"/>
      <c r="FR94" s="28"/>
      <c r="FS94" s="28"/>
      <c r="FT94" s="28"/>
      <c r="FU94" s="28"/>
      <c r="FV94" s="28"/>
      <c r="FW94" s="28"/>
      <c r="FX94" s="28"/>
      <c r="FY94" s="28"/>
      <c r="FZ94" s="28"/>
      <c r="GA94" s="28"/>
      <c r="GB94" s="28"/>
      <c r="GC94" s="28"/>
      <c r="GD94" s="28"/>
      <c r="GE94" s="28"/>
      <c r="GF94" s="28"/>
      <c r="GG94" s="28"/>
      <c r="GH94" s="28"/>
      <c r="GI94" s="28"/>
      <c r="GJ94" s="28"/>
      <c r="GK94" s="28"/>
      <c r="GL94" s="28"/>
      <c r="GM94" s="28"/>
      <c r="GN94" s="28"/>
      <c r="GO94" s="28"/>
      <c r="GP94" s="28"/>
      <c r="GQ94" s="28"/>
      <c r="GR94" s="28"/>
      <c r="GS94" s="28"/>
      <c r="GT94" s="28"/>
      <c r="GU94" s="28"/>
      <c r="GV94" s="28"/>
      <c r="GW94" s="28"/>
      <c r="GX94" s="28"/>
      <c r="GY94" s="28"/>
      <c r="GZ94" s="28"/>
      <c r="HA94" s="28"/>
      <c r="HB94" s="28"/>
      <c r="HC94" s="28"/>
      <c r="HD94" s="28"/>
      <c r="HE94" s="28"/>
      <c r="HF94" s="28"/>
      <c r="HG94" s="28"/>
      <c r="HH94" s="28"/>
      <c r="HI94" s="28"/>
      <c r="HJ94" s="28"/>
      <c r="HK94" s="28"/>
      <c r="HL94" s="28"/>
      <c r="HM94" s="28"/>
      <c r="HN94" s="28"/>
      <c r="HO94" s="28"/>
      <c r="HP94" s="28"/>
      <c r="HQ94" s="28"/>
      <c r="HR94" s="28"/>
      <c r="HS94" s="28"/>
      <c r="HT94" s="28"/>
      <c r="HU94" s="28"/>
      <c r="HV94" s="28"/>
      <c r="HW94" s="28"/>
      <c r="HX94" s="28"/>
      <c r="HY94" s="28"/>
      <c r="HZ94" s="28"/>
      <c r="IA94" s="28"/>
      <c r="IB94" s="28"/>
      <c r="IC94" s="28"/>
      <c r="ID94" s="28"/>
      <c r="IE94" s="28"/>
      <c r="IF94" s="28"/>
      <c r="IG94" s="28"/>
      <c r="IH94" s="28"/>
      <c r="II94" s="28"/>
      <c r="IJ94" s="28"/>
      <c r="IK94" s="28"/>
      <c r="IL94" s="28"/>
      <c r="IM94" s="28"/>
      <c r="IN94" s="28"/>
      <c r="IO94" s="28"/>
      <c r="IP94" s="28"/>
      <c r="IQ94" s="28"/>
      <c r="IR94" s="28"/>
      <c r="IS94" s="28"/>
      <c r="IT94" s="28"/>
      <c r="IU94" s="28"/>
      <c r="IV94" s="28"/>
      <c r="IW94" s="28"/>
      <c r="IX94" s="28"/>
      <c r="IY94" s="28"/>
      <c r="IZ94" s="28"/>
      <c r="JA94" s="28"/>
      <c r="JB94" s="28"/>
      <c r="JC94" s="28"/>
      <c r="JD94" s="28"/>
      <c r="JE94" s="28"/>
      <c r="JF94" s="28"/>
      <c r="JG94" s="28"/>
      <c r="JH94" s="28"/>
      <c r="JI94" s="28"/>
      <c r="JJ94" s="28"/>
      <c r="JK94" s="28"/>
      <c r="JL94" s="28"/>
      <c r="JM94" s="28"/>
      <c r="JN94" s="28"/>
      <c r="JO94" s="28"/>
      <c r="JP94" s="28"/>
      <c r="JQ94" s="28"/>
      <c r="JR94" s="28"/>
      <c r="JS94" s="28"/>
      <c r="JT94" s="28"/>
      <c r="JU94" s="28"/>
      <c r="JV94" s="28"/>
      <c r="JW94" s="28"/>
      <c r="JX94" s="28"/>
      <c r="JY94" s="28"/>
      <c r="JZ94" s="28"/>
      <c r="KA94" s="28"/>
      <c r="KB94" s="28"/>
      <c r="KC94" s="28"/>
      <c r="KD94" s="28"/>
      <c r="KE94" s="28"/>
      <c r="KF94" s="28"/>
      <c r="KG94" s="28"/>
      <c r="KH94" s="28"/>
      <c r="KI94" s="28"/>
      <c r="KJ94" s="28"/>
      <c r="KK94" s="28"/>
      <c r="KL94" s="28"/>
      <c r="KM94" s="28"/>
      <c r="KN94" s="28"/>
      <c r="KO94" s="28"/>
      <c r="KP94" s="28"/>
      <c r="KQ94" s="28"/>
      <c r="KR94" s="28"/>
      <c r="KS94" s="28"/>
      <c r="KT94" s="28"/>
      <c r="KU94" s="28"/>
      <c r="KV94" s="28"/>
      <c r="KW94" s="28"/>
      <c r="KX94" s="28"/>
      <c r="KY94" s="28"/>
      <c r="KZ94" s="28"/>
      <c r="LA94" s="28"/>
      <c r="LB94" s="28"/>
      <c r="LC94" s="28"/>
      <c r="LD94" s="28"/>
      <c r="LE94" s="28"/>
      <c r="LF94" s="28"/>
      <c r="LG94" s="28"/>
      <c r="LH94" s="28"/>
      <c r="LI94" s="28"/>
      <c r="LJ94" s="28"/>
      <c r="LK94" s="28"/>
      <c r="LL94" s="28"/>
      <c r="LM94" s="28"/>
      <c r="LN94" s="28"/>
      <c r="LO94" s="28"/>
      <c r="LP94" s="28"/>
      <c r="LQ94" s="28"/>
      <c r="LR94" s="28"/>
      <c r="LS94" s="28"/>
      <c r="LT94" s="28"/>
      <c r="LU94" s="28"/>
      <c r="LV94" s="28"/>
      <c r="LW94" s="28"/>
      <c r="LX94" s="28"/>
      <c r="LY94" s="28"/>
      <c r="LZ94" s="28"/>
      <c r="MA94" s="28"/>
      <c r="MB94" s="28"/>
      <c r="MC94" s="28"/>
      <c r="MD94" s="28"/>
      <c r="ME94" s="28"/>
      <c r="MF94" s="28"/>
      <c r="MG94" s="28"/>
      <c r="MH94" s="28"/>
      <c r="MI94" s="28"/>
      <c r="MJ94" s="28"/>
      <c r="MK94" s="28"/>
      <c r="ML94" s="28"/>
      <c r="MM94" s="28"/>
      <c r="MN94" s="28"/>
      <c r="MO94" s="28"/>
      <c r="MP94" s="28"/>
      <c r="MQ94" s="28"/>
      <c r="MR94" s="28"/>
      <c r="MS94" s="28"/>
      <c r="MT94" s="28"/>
      <c r="MU94" s="28"/>
      <c r="MV94" s="28"/>
      <c r="MW94" s="28"/>
      <c r="MX94" s="28"/>
      <c r="MY94" s="28"/>
      <c r="MZ94" s="28"/>
      <c r="NA94" s="28"/>
      <c r="NB94" s="28"/>
      <c r="NC94" s="28"/>
      <c r="ND94" s="28"/>
      <c r="NE94" s="28"/>
      <c r="NF94" s="28"/>
      <c r="NG94" s="28"/>
      <c r="NH94" s="28"/>
      <c r="NI94" s="28"/>
      <c r="NJ94" s="28"/>
      <c r="NK94" s="28"/>
      <c r="NL94" s="28"/>
      <c r="NM94" s="28"/>
      <c r="NN94" s="28"/>
      <c r="NO94" s="28"/>
      <c r="NP94" s="28"/>
      <c r="NQ94" s="28"/>
      <c r="NR94" s="28"/>
      <c r="NS94" s="28"/>
      <c r="NT94" s="28"/>
      <c r="NU94" s="28"/>
      <c r="NV94" s="28"/>
      <c r="NW94" s="28"/>
      <c r="NX94" s="28"/>
      <c r="NY94" s="28"/>
      <c r="NZ94" s="28"/>
      <c r="OA94" s="28"/>
      <c r="OB94" s="28"/>
      <c r="OC94" s="28"/>
      <c r="OD94" s="28"/>
      <c r="OE94" s="28"/>
      <c r="OF94" s="28"/>
      <c r="OG94" s="28"/>
      <c r="OH94" s="28"/>
      <c r="OI94" s="28"/>
      <c r="OJ94" s="28"/>
      <c r="OK94" s="28"/>
      <c r="OL94" s="28"/>
      <c r="OM94" s="28"/>
      <c r="ON94" s="28"/>
      <c r="OO94" s="28"/>
      <c r="OP94" s="28"/>
      <c r="OQ94" s="28"/>
      <c r="OR94" s="28"/>
      <c r="OS94" s="28"/>
      <c r="OT94" s="28"/>
      <c r="OU94" s="28"/>
      <c r="OV94" s="28"/>
      <c r="OW94" s="28"/>
      <c r="OX94" s="28"/>
      <c r="OY94" s="28"/>
      <c r="OZ94" s="28"/>
      <c r="PA94" s="28"/>
      <c r="PB94" s="28"/>
      <c r="PC94" s="28"/>
      <c r="PD94" s="28"/>
      <c r="PE94" s="28"/>
      <c r="PF94" s="28"/>
      <c r="PG94" s="28"/>
      <c r="PH94" s="28"/>
      <c r="PI94" s="28"/>
      <c r="PJ94" s="28"/>
      <c r="PK94" s="28"/>
      <c r="PL94" s="28"/>
      <c r="PM94" s="28"/>
      <c r="PN94" s="28"/>
      <c r="PO94" s="28"/>
      <c r="PP94" s="28"/>
      <c r="PQ94" s="28"/>
      <c r="PR94" s="28"/>
      <c r="PS94" s="28"/>
      <c r="PT94" s="28"/>
      <c r="PU94" s="28"/>
      <c r="PV94" s="28"/>
      <c r="PW94" s="28"/>
      <c r="PX94" s="28"/>
      <c r="PY94" s="28"/>
      <c r="PZ94" s="28"/>
      <c r="QA94" s="28"/>
      <c r="QB94" s="28"/>
      <c r="QC94" s="28"/>
      <c r="QD94" s="28"/>
      <c r="QE94" s="28"/>
      <c r="QF94" s="28"/>
      <c r="QG94" s="28"/>
      <c r="QH94" s="28"/>
      <c r="QI94" s="28"/>
      <c r="QJ94" s="28"/>
      <c r="QK94" s="28"/>
      <c r="QL94" s="28"/>
      <c r="QM94" s="28"/>
      <c r="QN94" s="28"/>
      <c r="QO94" s="28"/>
      <c r="QP94" s="28"/>
      <c r="QQ94" s="28"/>
      <c r="QR94" s="28"/>
      <c r="QS94" s="28"/>
      <c r="QT94" s="28"/>
      <c r="QU94" s="28"/>
      <c r="QV94" s="28"/>
      <c r="QW94" s="28"/>
      <c r="QX94" s="28"/>
      <c r="QY94" s="28"/>
      <c r="QZ94" s="28"/>
      <c r="RA94" s="28"/>
      <c r="RB94" s="28"/>
      <c r="RC94" s="28"/>
      <c r="RD94" s="28"/>
      <c r="RE94" s="28"/>
      <c r="RF94" s="28"/>
      <c r="RG94" s="28"/>
      <c r="RH94" s="28"/>
      <c r="RI94" s="28"/>
      <c r="RJ94" s="28"/>
      <c r="RK94" s="28"/>
      <c r="RL94" s="28"/>
      <c r="RM94" s="28"/>
      <c r="RN94" s="28"/>
      <c r="RO94" s="28"/>
      <c r="RP94" s="28"/>
      <c r="RQ94" s="28"/>
      <c r="RR94" s="28"/>
      <c r="RS94" s="28"/>
      <c r="RT94" s="28"/>
      <c r="RU94" s="28"/>
      <c r="RV94" s="28"/>
      <c r="RW94" s="28"/>
      <c r="RX94" s="28"/>
      <c r="RY94" s="28"/>
      <c r="RZ94" s="28"/>
      <c r="SA94" s="28"/>
      <c r="SB94" s="28"/>
      <c r="SC94" s="28"/>
      <c r="SD94" s="28"/>
      <c r="SE94" s="28"/>
      <c r="SF94" s="28"/>
      <c r="SG94" s="28"/>
      <c r="SH94" s="28"/>
      <c r="SI94" s="28"/>
      <c r="SJ94" s="28"/>
      <c r="SK94" s="28"/>
      <c r="SL94" s="28"/>
      <c r="SM94" s="28"/>
    </row>
    <row r="95" spans="1:507" s="29" customFormat="1" ht="15" customHeight="1">
      <c r="A95" s="85" t="s">
        <v>57</v>
      </c>
      <c r="B95" s="86"/>
      <c r="C95" s="87"/>
      <c r="D95" s="51"/>
      <c r="E95" s="50">
        <f>F95+G95+H95</f>
        <v>100827.51292000001</v>
      </c>
      <c r="F95" s="50">
        <f>F68+F70+F72+F73+F74+F75+F76+F79+F83+F87+F66</f>
        <v>25435.878760000003</v>
      </c>
      <c r="G95" s="50">
        <f t="shared" ref="G95" si="12">G68+G70+G72+G73+G74+G75+G76+G79+G83+G87+G66</f>
        <v>38966.634160000001</v>
      </c>
      <c r="H95" s="50">
        <f>H68+H70+H72+H73+H74+H75+H76+H79+H83+H87+H66</f>
        <v>36425</v>
      </c>
      <c r="I95" s="71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  <c r="BO95" s="28"/>
      <c r="BP95" s="28"/>
      <c r="BQ95" s="28"/>
      <c r="BR95" s="28"/>
      <c r="BS95" s="28"/>
      <c r="BT95" s="28"/>
      <c r="BU95" s="28"/>
      <c r="BV95" s="28"/>
      <c r="BW95" s="28"/>
      <c r="BX95" s="28"/>
      <c r="BY95" s="28"/>
      <c r="BZ95" s="28"/>
      <c r="CA95" s="28"/>
      <c r="CB95" s="28"/>
      <c r="CC95" s="28"/>
      <c r="CD95" s="28"/>
      <c r="CE95" s="28"/>
      <c r="CF95" s="28"/>
      <c r="CG95" s="28"/>
      <c r="CH95" s="28"/>
      <c r="CI95" s="28"/>
      <c r="CJ95" s="28"/>
      <c r="CK95" s="28"/>
      <c r="CL95" s="28"/>
      <c r="CM95" s="28"/>
      <c r="CN95" s="28"/>
      <c r="CO95" s="28"/>
      <c r="CP95" s="28"/>
      <c r="CQ95" s="28"/>
      <c r="CR95" s="28"/>
      <c r="CS95" s="28"/>
      <c r="CT95" s="28"/>
      <c r="CU95" s="28"/>
      <c r="CV95" s="28"/>
      <c r="CW95" s="28"/>
      <c r="CX95" s="28"/>
      <c r="CY95" s="28"/>
      <c r="CZ95" s="28"/>
      <c r="DA95" s="28"/>
      <c r="DB95" s="28"/>
      <c r="DC95" s="28"/>
      <c r="DD95" s="28"/>
      <c r="DE95" s="28"/>
      <c r="DF95" s="28"/>
      <c r="DG95" s="28"/>
      <c r="DH95" s="28"/>
      <c r="DI95" s="28"/>
      <c r="DJ95" s="28"/>
      <c r="DK95" s="28"/>
      <c r="DL95" s="28"/>
      <c r="DM95" s="28"/>
      <c r="DN95" s="28"/>
      <c r="DO95" s="28"/>
      <c r="DP95" s="28"/>
      <c r="DQ95" s="28"/>
      <c r="DR95" s="28"/>
      <c r="DS95" s="28"/>
      <c r="DT95" s="28"/>
      <c r="DU95" s="28"/>
      <c r="DV95" s="28"/>
      <c r="DW95" s="28"/>
      <c r="DX95" s="28"/>
      <c r="DY95" s="28"/>
      <c r="DZ95" s="28"/>
      <c r="EA95" s="28"/>
      <c r="EB95" s="28"/>
      <c r="EC95" s="28"/>
      <c r="ED95" s="28"/>
      <c r="EE95" s="28"/>
      <c r="EF95" s="28"/>
      <c r="EG95" s="28"/>
      <c r="EH95" s="28"/>
      <c r="EI95" s="28"/>
      <c r="EJ95" s="28"/>
      <c r="EK95" s="28"/>
      <c r="EL95" s="28"/>
      <c r="EM95" s="28"/>
      <c r="EN95" s="28"/>
      <c r="EO95" s="28"/>
      <c r="EP95" s="28"/>
      <c r="EQ95" s="28"/>
      <c r="ER95" s="28"/>
      <c r="ES95" s="28"/>
      <c r="ET95" s="28"/>
      <c r="EU95" s="28"/>
      <c r="EV95" s="28"/>
      <c r="EW95" s="28"/>
      <c r="EX95" s="28"/>
      <c r="EY95" s="28"/>
      <c r="EZ95" s="28"/>
      <c r="FA95" s="28"/>
      <c r="FB95" s="28"/>
      <c r="FC95" s="28"/>
      <c r="FD95" s="28"/>
      <c r="FE95" s="28"/>
      <c r="FF95" s="28"/>
      <c r="FG95" s="28"/>
      <c r="FH95" s="28"/>
      <c r="FI95" s="28"/>
      <c r="FJ95" s="28"/>
      <c r="FK95" s="28"/>
      <c r="FL95" s="28"/>
      <c r="FM95" s="28"/>
      <c r="FN95" s="28"/>
      <c r="FO95" s="28"/>
      <c r="FP95" s="28"/>
      <c r="FQ95" s="28"/>
      <c r="FR95" s="28"/>
      <c r="FS95" s="28"/>
      <c r="FT95" s="28"/>
      <c r="FU95" s="28"/>
      <c r="FV95" s="28"/>
      <c r="FW95" s="28"/>
      <c r="FX95" s="28"/>
      <c r="FY95" s="28"/>
      <c r="FZ95" s="28"/>
      <c r="GA95" s="28"/>
      <c r="GB95" s="28"/>
      <c r="GC95" s="28"/>
      <c r="GD95" s="28"/>
      <c r="GE95" s="28"/>
      <c r="GF95" s="28"/>
      <c r="GG95" s="28"/>
      <c r="GH95" s="28"/>
      <c r="GI95" s="28"/>
      <c r="GJ95" s="28"/>
      <c r="GK95" s="28"/>
      <c r="GL95" s="28"/>
      <c r="GM95" s="28"/>
      <c r="GN95" s="28"/>
      <c r="GO95" s="28"/>
      <c r="GP95" s="28"/>
      <c r="GQ95" s="28"/>
      <c r="GR95" s="28"/>
      <c r="GS95" s="28"/>
      <c r="GT95" s="28"/>
      <c r="GU95" s="28"/>
      <c r="GV95" s="28"/>
      <c r="GW95" s="28"/>
      <c r="GX95" s="28"/>
      <c r="GY95" s="28"/>
      <c r="GZ95" s="28"/>
      <c r="HA95" s="28"/>
      <c r="HB95" s="28"/>
      <c r="HC95" s="28"/>
      <c r="HD95" s="28"/>
      <c r="HE95" s="28"/>
      <c r="HF95" s="28"/>
      <c r="HG95" s="28"/>
      <c r="HH95" s="28"/>
      <c r="HI95" s="28"/>
      <c r="HJ95" s="28"/>
      <c r="HK95" s="28"/>
      <c r="HL95" s="28"/>
      <c r="HM95" s="28"/>
      <c r="HN95" s="28"/>
      <c r="HO95" s="28"/>
      <c r="HP95" s="28"/>
      <c r="HQ95" s="28"/>
      <c r="HR95" s="28"/>
      <c r="HS95" s="28"/>
      <c r="HT95" s="28"/>
      <c r="HU95" s="28"/>
      <c r="HV95" s="28"/>
      <c r="HW95" s="28"/>
      <c r="HX95" s="28"/>
      <c r="HY95" s="28"/>
      <c r="HZ95" s="28"/>
      <c r="IA95" s="28"/>
      <c r="IB95" s="28"/>
      <c r="IC95" s="28"/>
      <c r="ID95" s="28"/>
      <c r="IE95" s="28"/>
      <c r="IF95" s="28"/>
      <c r="IG95" s="28"/>
      <c r="IH95" s="28"/>
      <c r="II95" s="28"/>
      <c r="IJ95" s="28"/>
      <c r="IK95" s="28"/>
      <c r="IL95" s="28"/>
      <c r="IM95" s="28"/>
      <c r="IN95" s="28"/>
      <c r="IO95" s="28"/>
      <c r="IP95" s="28"/>
      <c r="IQ95" s="28"/>
      <c r="IR95" s="28"/>
      <c r="IS95" s="28"/>
      <c r="IT95" s="28"/>
      <c r="IU95" s="28"/>
      <c r="IV95" s="28"/>
      <c r="IW95" s="28"/>
      <c r="IX95" s="28"/>
      <c r="IY95" s="28"/>
      <c r="IZ95" s="28"/>
      <c r="JA95" s="28"/>
      <c r="JB95" s="28"/>
      <c r="JC95" s="28"/>
      <c r="JD95" s="28"/>
      <c r="JE95" s="28"/>
      <c r="JF95" s="28"/>
      <c r="JG95" s="28"/>
      <c r="JH95" s="28"/>
      <c r="JI95" s="28"/>
      <c r="JJ95" s="28"/>
      <c r="JK95" s="28"/>
      <c r="JL95" s="28"/>
      <c r="JM95" s="28"/>
      <c r="JN95" s="28"/>
      <c r="JO95" s="28"/>
      <c r="JP95" s="28"/>
      <c r="JQ95" s="28"/>
      <c r="JR95" s="28"/>
      <c r="JS95" s="28"/>
      <c r="JT95" s="28"/>
      <c r="JU95" s="28"/>
      <c r="JV95" s="28"/>
      <c r="JW95" s="28"/>
      <c r="JX95" s="28"/>
      <c r="JY95" s="28"/>
      <c r="JZ95" s="28"/>
      <c r="KA95" s="28"/>
      <c r="KB95" s="28"/>
      <c r="KC95" s="28"/>
      <c r="KD95" s="28"/>
      <c r="KE95" s="28"/>
      <c r="KF95" s="28"/>
      <c r="KG95" s="28"/>
      <c r="KH95" s="28"/>
      <c r="KI95" s="28"/>
      <c r="KJ95" s="28"/>
      <c r="KK95" s="28"/>
      <c r="KL95" s="28"/>
      <c r="KM95" s="28"/>
      <c r="KN95" s="28"/>
      <c r="KO95" s="28"/>
      <c r="KP95" s="28"/>
      <c r="KQ95" s="28"/>
      <c r="KR95" s="28"/>
      <c r="KS95" s="28"/>
      <c r="KT95" s="28"/>
      <c r="KU95" s="28"/>
      <c r="KV95" s="28"/>
      <c r="KW95" s="28"/>
      <c r="KX95" s="28"/>
      <c r="KY95" s="28"/>
      <c r="KZ95" s="28"/>
      <c r="LA95" s="28"/>
      <c r="LB95" s="28"/>
      <c r="LC95" s="28"/>
      <c r="LD95" s="28"/>
      <c r="LE95" s="28"/>
      <c r="LF95" s="28"/>
      <c r="LG95" s="28"/>
      <c r="LH95" s="28"/>
      <c r="LI95" s="28"/>
      <c r="LJ95" s="28"/>
      <c r="LK95" s="28"/>
      <c r="LL95" s="28"/>
      <c r="LM95" s="28"/>
      <c r="LN95" s="28"/>
      <c r="LO95" s="28"/>
      <c r="LP95" s="28"/>
      <c r="LQ95" s="28"/>
      <c r="LR95" s="28"/>
      <c r="LS95" s="28"/>
      <c r="LT95" s="28"/>
      <c r="LU95" s="28"/>
      <c r="LV95" s="28"/>
      <c r="LW95" s="28"/>
      <c r="LX95" s="28"/>
      <c r="LY95" s="28"/>
      <c r="LZ95" s="28"/>
      <c r="MA95" s="28"/>
      <c r="MB95" s="28"/>
      <c r="MC95" s="28"/>
      <c r="MD95" s="28"/>
      <c r="ME95" s="28"/>
      <c r="MF95" s="28"/>
      <c r="MG95" s="28"/>
      <c r="MH95" s="28"/>
      <c r="MI95" s="28"/>
      <c r="MJ95" s="28"/>
      <c r="MK95" s="28"/>
      <c r="ML95" s="28"/>
      <c r="MM95" s="28"/>
      <c r="MN95" s="28"/>
      <c r="MO95" s="28"/>
      <c r="MP95" s="28"/>
      <c r="MQ95" s="28"/>
      <c r="MR95" s="28"/>
      <c r="MS95" s="28"/>
      <c r="MT95" s="28"/>
      <c r="MU95" s="28"/>
      <c r="MV95" s="28"/>
      <c r="MW95" s="28"/>
      <c r="MX95" s="28"/>
      <c r="MY95" s="28"/>
      <c r="MZ95" s="28"/>
      <c r="NA95" s="28"/>
      <c r="NB95" s="28"/>
      <c r="NC95" s="28"/>
      <c r="ND95" s="28"/>
      <c r="NE95" s="28"/>
      <c r="NF95" s="28"/>
      <c r="NG95" s="28"/>
      <c r="NH95" s="28"/>
      <c r="NI95" s="28"/>
      <c r="NJ95" s="28"/>
      <c r="NK95" s="28"/>
      <c r="NL95" s="28"/>
      <c r="NM95" s="28"/>
      <c r="NN95" s="28"/>
      <c r="NO95" s="28"/>
      <c r="NP95" s="28"/>
      <c r="NQ95" s="28"/>
      <c r="NR95" s="28"/>
      <c r="NS95" s="28"/>
      <c r="NT95" s="28"/>
      <c r="NU95" s="28"/>
      <c r="NV95" s="28"/>
      <c r="NW95" s="28"/>
      <c r="NX95" s="28"/>
      <c r="NY95" s="28"/>
      <c r="NZ95" s="28"/>
      <c r="OA95" s="28"/>
      <c r="OB95" s="28"/>
      <c r="OC95" s="28"/>
      <c r="OD95" s="28"/>
      <c r="OE95" s="28"/>
      <c r="OF95" s="28"/>
      <c r="OG95" s="28"/>
      <c r="OH95" s="28"/>
      <c r="OI95" s="28"/>
      <c r="OJ95" s="28"/>
      <c r="OK95" s="28"/>
      <c r="OL95" s="28"/>
      <c r="OM95" s="28"/>
      <c r="ON95" s="28"/>
      <c r="OO95" s="28"/>
      <c r="OP95" s="28"/>
      <c r="OQ95" s="28"/>
      <c r="OR95" s="28"/>
      <c r="OS95" s="28"/>
      <c r="OT95" s="28"/>
      <c r="OU95" s="28"/>
      <c r="OV95" s="28"/>
      <c r="OW95" s="28"/>
      <c r="OX95" s="28"/>
      <c r="OY95" s="28"/>
      <c r="OZ95" s="28"/>
      <c r="PA95" s="28"/>
      <c r="PB95" s="28"/>
      <c r="PC95" s="28"/>
      <c r="PD95" s="28"/>
      <c r="PE95" s="28"/>
      <c r="PF95" s="28"/>
      <c r="PG95" s="28"/>
      <c r="PH95" s="28"/>
      <c r="PI95" s="28"/>
      <c r="PJ95" s="28"/>
      <c r="PK95" s="28"/>
      <c r="PL95" s="28"/>
      <c r="PM95" s="28"/>
      <c r="PN95" s="28"/>
      <c r="PO95" s="28"/>
      <c r="PP95" s="28"/>
      <c r="PQ95" s="28"/>
      <c r="PR95" s="28"/>
      <c r="PS95" s="28"/>
      <c r="PT95" s="28"/>
      <c r="PU95" s="28"/>
      <c r="PV95" s="28"/>
      <c r="PW95" s="28"/>
      <c r="PX95" s="28"/>
      <c r="PY95" s="28"/>
      <c r="PZ95" s="28"/>
      <c r="QA95" s="28"/>
      <c r="QB95" s="28"/>
      <c r="QC95" s="28"/>
      <c r="QD95" s="28"/>
      <c r="QE95" s="28"/>
      <c r="QF95" s="28"/>
      <c r="QG95" s="28"/>
      <c r="QH95" s="28"/>
      <c r="QI95" s="28"/>
      <c r="QJ95" s="28"/>
      <c r="QK95" s="28"/>
      <c r="QL95" s="28"/>
      <c r="QM95" s="28"/>
      <c r="QN95" s="28"/>
      <c r="QO95" s="28"/>
      <c r="QP95" s="28"/>
      <c r="QQ95" s="28"/>
      <c r="QR95" s="28"/>
      <c r="QS95" s="28"/>
      <c r="QT95" s="28"/>
      <c r="QU95" s="28"/>
      <c r="QV95" s="28"/>
      <c r="QW95" s="28"/>
      <c r="QX95" s="28"/>
      <c r="QY95" s="28"/>
      <c r="QZ95" s="28"/>
      <c r="RA95" s="28"/>
      <c r="RB95" s="28"/>
      <c r="RC95" s="28"/>
      <c r="RD95" s="28"/>
      <c r="RE95" s="28"/>
      <c r="RF95" s="28"/>
      <c r="RG95" s="28"/>
      <c r="RH95" s="28"/>
      <c r="RI95" s="28"/>
      <c r="RJ95" s="28"/>
      <c r="RK95" s="28"/>
      <c r="RL95" s="28"/>
      <c r="RM95" s="28"/>
      <c r="RN95" s="28"/>
      <c r="RO95" s="28"/>
      <c r="RP95" s="28"/>
      <c r="RQ95" s="28"/>
      <c r="RR95" s="28"/>
      <c r="RS95" s="28"/>
      <c r="RT95" s="28"/>
      <c r="RU95" s="28"/>
      <c r="RV95" s="28"/>
      <c r="RW95" s="28"/>
      <c r="RX95" s="28"/>
      <c r="RY95" s="28"/>
      <c r="RZ95" s="28"/>
      <c r="SA95" s="28"/>
      <c r="SB95" s="28"/>
      <c r="SC95" s="28"/>
      <c r="SD95" s="28"/>
      <c r="SE95" s="28"/>
      <c r="SF95" s="28"/>
      <c r="SG95" s="28"/>
      <c r="SH95" s="28"/>
      <c r="SI95" s="28"/>
      <c r="SJ95" s="28"/>
      <c r="SK95" s="28"/>
      <c r="SL95" s="28"/>
      <c r="SM95" s="28"/>
    </row>
    <row r="96" spans="1:507">
      <c r="E96" s="17"/>
      <c r="I96" s="71"/>
    </row>
    <row r="97" spans="1:8">
      <c r="A97" s="4"/>
      <c r="B97" s="26"/>
      <c r="C97" s="30"/>
      <c r="D97" s="37"/>
      <c r="E97" s="32"/>
      <c r="F97" s="16"/>
      <c r="G97" s="16"/>
      <c r="H97" s="16"/>
    </row>
    <row r="98" spans="1:8">
      <c r="A98" s="4"/>
      <c r="B98" s="26"/>
      <c r="C98" s="30"/>
      <c r="D98" s="37"/>
      <c r="E98" s="32"/>
      <c r="F98" s="18"/>
      <c r="G98" s="18"/>
      <c r="H98" s="18"/>
    </row>
    <row r="99" spans="1:8">
      <c r="E99" s="33"/>
    </row>
    <row r="100" spans="1:8">
      <c r="E100" s="33"/>
    </row>
    <row r="101" spans="1:8">
      <c r="E101" s="33"/>
    </row>
  </sheetData>
  <autoFilter ref="A9:SM95"/>
  <mergeCells count="69">
    <mergeCell ref="A9:A11"/>
    <mergeCell ref="B9:B11"/>
    <mergeCell ref="C9:C11"/>
    <mergeCell ref="A67:H67"/>
    <mergeCell ref="B14:B15"/>
    <mergeCell ref="B17:B18"/>
    <mergeCell ref="B20:B21"/>
    <mergeCell ref="B23:B24"/>
    <mergeCell ref="B26:B27"/>
    <mergeCell ref="B29:B30"/>
    <mergeCell ref="B32:B33"/>
    <mergeCell ref="B35:B36"/>
    <mergeCell ref="C28:C30"/>
    <mergeCell ref="C31:C33"/>
    <mergeCell ref="C34:C36"/>
    <mergeCell ref="C13:C15"/>
    <mergeCell ref="A95:C95"/>
    <mergeCell ref="A93:C93"/>
    <mergeCell ref="A91:C91"/>
    <mergeCell ref="A1:H1"/>
    <mergeCell ref="A2:H2"/>
    <mergeCell ref="A3:A5"/>
    <mergeCell ref="B3:B5"/>
    <mergeCell ref="C3:C5"/>
    <mergeCell ref="E3:H3"/>
    <mergeCell ref="E4:E5"/>
    <mergeCell ref="F4:H4"/>
    <mergeCell ref="D3:D5"/>
    <mergeCell ref="A7:H7"/>
    <mergeCell ref="A8:H8"/>
    <mergeCell ref="A63:C66"/>
    <mergeCell ref="A90:C90"/>
    <mergeCell ref="A46:A48"/>
    <mergeCell ref="A37:A39"/>
    <mergeCell ref="A40:A42"/>
    <mergeCell ref="A43:A45"/>
    <mergeCell ref="C16:C18"/>
    <mergeCell ref="C19:C21"/>
    <mergeCell ref="C22:C24"/>
    <mergeCell ref="C25:C27"/>
    <mergeCell ref="C37:C39"/>
    <mergeCell ref="B38:B39"/>
    <mergeCell ref="B41:B42"/>
    <mergeCell ref="C40:C42"/>
    <mergeCell ref="B44:B45"/>
    <mergeCell ref="C43:C45"/>
    <mergeCell ref="B47:B48"/>
    <mergeCell ref="C46:C48"/>
    <mergeCell ref="C77:C80"/>
    <mergeCell ref="B77:B80"/>
    <mergeCell ref="A94:C94"/>
    <mergeCell ref="A58:A60"/>
    <mergeCell ref="B59:B60"/>
    <mergeCell ref="C59:C61"/>
    <mergeCell ref="B70:B71"/>
    <mergeCell ref="A92:C92"/>
    <mergeCell ref="C85:C88"/>
    <mergeCell ref="A77:A80"/>
    <mergeCell ref="C81:C84"/>
    <mergeCell ref="B81:B84"/>
    <mergeCell ref="A81:A84"/>
    <mergeCell ref="B85:B88"/>
    <mergeCell ref="A85:A88"/>
    <mergeCell ref="C49:C51"/>
    <mergeCell ref="B50:B51"/>
    <mergeCell ref="C52:C54"/>
    <mergeCell ref="B53:B54"/>
    <mergeCell ref="C55:C57"/>
    <mergeCell ref="B56:B57"/>
  </mergeCells>
  <pageMargins left="0.6692913385826772" right="0.23622047244094491" top="0.6692913385826772" bottom="0.43307086614173229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0"/>
  <sheetViews>
    <sheetView view="pageLayout" topLeftCell="A11" zoomScaleNormal="100" workbookViewId="0">
      <selection activeCell="E7" sqref="E7"/>
    </sheetView>
  </sheetViews>
  <sheetFormatPr defaultRowHeight="12.75"/>
  <cols>
    <col min="1" max="1" width="4" customWidth="1"/>
    <col min="2" max="2" width="64.42578125" customWidth="1"/>
    <col min="3" max="3" width="15" customWidth="1"/>
    <col min="4" max="4" width="11.7109375" customWidth="1"/>
    <col min="5" max="5" width="10.28515625" customWidth="1"/>
    <col min="6" max="6" width="12.42578125" customWidth="1"/>
    <col min="7" max="7" width="9.85546875" hidden="1" customWidth="1"/>
    <col min="8" max="8" width="0.140625" hidden="1" customWidth="1"/>
    <col min="9" max="9" width="20.7109375" customWidth="1"/>
    <col min="10" max="10" width="11" customWidth="1"/>
    <col min="11" max="11" width="13" customWidth="1"/>
  </cols>
  <sheetData>
    <row r="1" spans="1:9" ht="16.5">
      <c r="A1" s="120" t="s">
        <v>46</v>
      </c>
      <c r="B1" s="121"/>
      <c r="C1" s="121"/>
      <c r="D1" s="121"/>
      <c r="E1" s="121"/>
      <c r="F1" s="121"/>
      <c r="G1" s="121"/>
      <c r="H1" s="121"/>
      <c r="I1" s="121"/>
    </row>
    <row r="2" spans="1:9" ht="72" customHeight="1">
      <c r="A2" s="122" t="s">
        <v>20</v>
      </c>
      <c r="B2" s="122" t="s">
        <v>21</v>
      </c>
      <c r="C2" s="122" t="s">
        <v>22</v>
      </c>
      <c r="D2" s="122" t="s">
        <v>23</v>
      </c>
      <c r="E2" s="122"/>
      <c r="F2" s="122"/>
      <c r="G2" s="122"/>
      <c r="H2" s="122"/>
      <c r="I2" s="15" t="s">
        <v>24</v>
      </c>
    </row>
    <row r="3" spans="1:9" ht="14.25">
      <c r="A3" s="122"/>
      <c r="B3" s="122"/>
      <c r="C3" s="122"/>
      <c r="D3" s="15">
        <v>2014</v>
      </c>
      <c r="E3" s="15">
        <v>2015</v>
      </c>
      <c r="F3" s="15">
        <v>2016</v>
      </c>
      <c r="G3" s="15"/>
      <c r="H3" s="19"/>
      <c r="I3" s="19"/>
    </row>
    <row r="4" spans="1:9" ht="15">
      <c r="A4" s="123" t="s">
        <v>25</v>
      </c>
      <c r="B4" s="123"/>
      <c r="C4" s="123"/>
      <c r="D4" s="123"/>
      <c r="E4" s="123"/>
      <c r="F4" s="123"/>
      <c r="G4" s="123"/>
      <c r="H4" s="123"/>
      <c r="I4" s="123"/>
    </row>
    <row r="5" spans="1:9" ht="16.5">
      <c r="A5" s="40">
        <v>1</v>
      </c>
      <c r="B5" s="5" t="s">
        <v>36</v>
      </c>
      <c r="C5" s="6">
        <v>7853</v>
      </c>
      <c r="D5" s="58" t="s">
        <v>76</v>
      </c>
      <c r="E5" s="7">
        <v>22476</v>
      </c>
      <c r="F5" s="7">
        <v>30500</v>
      </c>
      <c r="G5" s="117" t="e">
        <f>D5+E5+F5</f>
        <v>#VALUE!</v>
      </c>
      <c r="H5" s="118"/>
      <c r="I5" s="119"/>
    </row>
    <row r="6" spans="1:9" ht="31.15" customHeight="1">
      <c r="A6" s="40">
        <v>2</v>
      </c>
      <c r="B6" s="5" t="s">
        <v>31</v>
      </c>
      <c r="C6" s="8">
        <v>0</v>
      </c>
      <c r="D6" s="8" t="s">
        <v>26</v>
      </c>
      <c r="E6" s="8" t="s">
        <v>26</v>
      </c>
      <c r="F6" s="8" t="s">
        <v>26</v>
      </c>
      <c r="G6" s="117">
        <f>SUM(D6:F6)</f>
        <v>0</v>
      </c>
      <c r="H6" s="118"/>
      <c r="I6" s="119"/>
    </row>
    <row r="7" spans="1:9" ht="30.75">
      <c r="A7" s="40">
        <v>3</v>
      </c>
      <c r="B7" s="5" t="s">
        <v>37</v>
      </c>
      <c r="C7" s="8">
        <v>0</v>
      </c>
      <c r="D7" s="8">
        <v>1856</v>
      </c>
      <c r="E7" s="8">
        <v>3303</v>
      </c>
      <c r="F7" s="8">
        <v>2975</v>
      </c>
      <c r="G7" s="117">
        <f>SUM(D7:F7)</f>
        <v>8134</v>
      </c>
      <c r="H7" s="118"/>
      <c r="I7" s="119"/>
    </row>
    <row r="8" spans="1:9" ht="31.15" customHeight="1">
      <c r="A8" s="40">
        <v>4</v>
      </c>
      <c r="B8" s="5" t="s">
        <v>38</v>
      </c>
      <c r="C8" s="8">
        <v>0</v>
      </c>
      <c r="D8" s="8">
        <v>650</v>
      </c>
      <c r="E8" s="8">
        <v>392.2</v>
      </c>
      <c r="F8" s="8" t="s">
        <v>26</v>
      </c>
      <c r="G8" s="117">
        <f>SUM(D8:F8)</f>
        <v>1042.2</v>
      </c>
      <c r="H8" s="118"/>
      <c r="I8" s="119"/>
    </row>
    <row r="9" spans="1:9" ht="28.5">
      <c r="A9" s="40">
        <v>5</v>
      </c>
      <c r="B9" s="9" t="s">
        <v>32</v>
      </c>
      <c r="C9" s="8">
        <v>0</v>
      </c>
      <c r="D9" s="8">
        <v>1035</v>
      </c>
      <c r="E9" s="59">
        <v>480</v>
      </c>
      <c r="F9" s="8" t="s">
        <v>26</v>
      </c>
      <c r="G9" s="117">
        <f>SUM(D9:F9)</f>
        <v>1515</v>
      </c>
      <c r="H9" s="118"/>
      <c r="I9" s="119"/>
    </row>
    <row r="10" spans="1:9" ht="31.9" customHeight="1">
      <c r="A10" s="40">
        <v>6</v>
      </c>
      <c r="B10" s="5" t="s">
        <v>33</v>
      </c>
      <c r="C10" s="8">
        <v>6</v>
      </c>
      <c r="D10" s="8">
        <v>3</v>
      </c>
      <c r="E10" s="8">
        <v>3</v>
      </c>
      <c r="F10" s="8" t="s">
        <v>26</v>
      </c>
      <c r="G10" s="117">
        <v>6</v>
      </c>
      <c r="H10" s="118"/>
      <c r="I10" s="119"/>
    </row>
    <row r="11" spans="1:9" ht="27.75" customHeight="1">
      <c r="A11" s="40">
        <v>7</v>
      </c>
      <c r="B11" s="41" t="s">
        <v>34</v>
      </c>
      <c r="C11" s="3">
        <v>5</v>
      </c>
      <c r="D11" s="40">
        <v>1</v>
      </c>
      <c r="E11" s="40">
        <v>1</v>
      </c>
      <c r="F11" s="40">
        <v>2</v>
      </c>
      <c r="G11" s="124">
        <v>5</v>
      </c>
      <c r="H11" s="125"/>
      <c r="I11" s="126"/>
    </row>
    <row r="12" spans="1:9" ht="32.25" customHeight="1">
      <c r="A12" s="40">
        <v>8</v>
      </c>
      <c r="B12" s="41" t="s">
        <v>39</v>
      </c>
      <c r="C12" s="40">
        <v>375</v>
      </c>
      <c r="D12" s="40">
        <v>500</v>
      </c>
      <c r="E12" s="40" t="s">
        <v>26</v>
      </c>
      <c r="F12" s="40" t="s">
        <v>26</v>
      </c>
      <c r="G12" s="127">
        <f>SUM(D12:F12)</f>
        <v>500</v>
      </c>
      <c r="H12" s="128"/>
      <c r="I12" s="129"/>
    </row>
    <row r="13" spans="1:9" ht="15">
      <c r="A13" s="123" t="s">
        <v>27</v>
      </c>
      <c r="B13" s="123"/>
      <c r="C13" s="123"/>
      <c r="D13" s="123"/>
      <c r="E13" s="123"/>
      <c r="F13" s="123"/>
      <c r="G13" s="123"/>
      <c r="H13" s="123"/>
      <c r="I13" s="123"/>
    </row>
    <row r="14" spans="1:9" ht="14.25">
      <c r="A14" s="40">
        <v>1</v>
      </c>
      <c r="B14" s="41" t="s">
        <v>28</v>
      </c>
      <c r="C14" s="40">
        <v>21</v>
      </c>
      <c r="D14" s="40">
        <v>18</v>
      </c>
      <c r="E14" s="40">
        <v>20</v>
      </c>
      <c r="F14" s="40">
        <v>14</v>
      </c>
      <c r="G14" s="40">
        <v>12</v>
      </c>
      <c r="H14" s="40">
        <v>10</v>
      </c>
      <c r="I14" s="40">
        <f>F14+E14+D14</f>
        <v>52</v>
      </c>
    </row>
    <row r="15" spans="1:9" ht="30" customHeight="1">
      <c r="A15" s="40">
        <v>2</v>
      </c>
      <c r="B15" s="41" t="s">
        <v>29</v>
      </c>
      <c r="C15" s="40">
        <v>12</v>
      </c>
      <c r="D15" s="40">
        <v>11</v>
      </c>
      <c r="E15" s="40">
        <v>10</v>
      </c>
      <c r="F15" s="40">
        <v>9</v>
      </c>
      <c r="G15" s="40">
        <v>8</v>
      </c>
      <c r="H15" s="40">
        <v>7</v>
      </c>
      <c r="I15" s="40">
        <f>F15+E15+D15</f>
        <v>30</v>
      </c>
    </row>
    <row r="16" spans="1:9" ht="28.5">
      <c r="A16" s="40">
        <v>3</v>
      </c>
      <c r="B16" s="41" t="s">
        <v>30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f>F16+E16+D16</f>
        <v>0</v>
      </c>
    </row>
    <row r="17" spans="1:9" ht="14.25">
      <c r="A17" s="122">
        <v>4</v>
      </c>
      <c r="B17" s="130" t="s">
        <v>40</v>
      </c>
      <c r="C17" s="10">
        <v>29.9</v>
      </c>
      <c r="D17" s="11">
        <f>C17-D19</f>
        <v>18.468699999999998</v>
      </c>
      <c r="E17" s="11">
        <f t="shared" ref="E17:H17" si="0">D17-E19</f>
        <v>17.264899999999997</v>
      </c>
      <c r="F17" s="13">
        <f>E17-F19</f>
        <v>14.763499999999997</v>
      </c>
      <c r="G17" s="13">
        <f t="shared" si="0"/>
        <v>13.093499999999997</v>
      </c>
      <c r="H17" s="13">
        <f t="shared" si="0"/>
        <v>12.753499999999997</v>
      </c>
      <c r="I17" s="13">
        <f>H17</f>
        <v>12.753499999999997</v>
      </c>
    </row>
    <row r="18" spans="1:9" ht="14.25">
      <c r="A18" s="122"/>
      <c r="B18" s="130"/>
      <c r="C18" s="12">
        <v>0.46100000000000002</v>
      </c>
      <c r="D18" s="12">
        <f>D17*C18/C17</f>
        <v>0.28475152842809365</v>
      </c>
      <c r="E18" s="12">
        <f>E17*D18/D17</f>
        <v>0.2661912675585284</v>
      </c>
      <c r="F18" s="14">
        <f>F17*E18/E17</f>
        <v>0.22762453177257522</v>
      </c>
      <c r="G18" s="14">
        <f t="shared" ref="G18:H18" si="1">G17*F18/F17</f>
        <v>0.20187637123745816</v>
      </c>
      <c r="H18" s="14">
        <f t="shared" si="1"/>
        <v>0.19663423076923073</v>
      </c>
      <c r="I18" s="44">
        <f>H18</f>
        <v>0.19663423076923073</v>
      </c>
    </row>
    <row r="19" spans="1:9" ht="16.5" customHeight="1">
      <c r="A19" s="122"/>
      <c r="B19" s="130"/>
      <c r="C19" s="45" t="s">
        <v>35</v>
      </c>
      <c r="D19" s="46">
        <f>4.0328+0.5335+0.5+0.13+6.175+0.06</f>
        <v>11.4313</v>
      </c>
      <c r="E19" s="46">
        <v>1.2038</v>
      </c>
      <c r="F19" s="46">
        <f>0.2746+0.3248+0.187+0.272+0.24+0.024+0.2315+0.04+0.25+0.17+0.18+0.2575+0.05</f>
        <v>2.5013999999999998</v>
      </c>
      <c r="G19" s="46">
        <v>1.67</v>
      </c>
      <c r="H19" s="46">
        <v>0.34</v>
      </c>
      <c r="I19" s="46"/>
    </row>
    <row r="20" spans="1:9" ht="15">
      <c r="A20" s="2"/>
    </row>
  </sheetData>
  <mergeCells count="17">
    <mergeCell ref="G11:I11"/>
    <mergeCell ref="G12:I12"/>
    <mergeCell ref="A13:I13"/>
    <mergeCell ref="A17:A19"/>
    <mergeCell ref="B17:B19"/>
    <mergeCell ref="A1:I1"/>
    <mergeCell ref="D2:H2"/>
    <mergeCell ref="A2:A3"/>
    <mergeCell ref="B2:B3"/>
    <mergeCell ref="A4:I4"/>
    <mergeCell ref="C2:C3"/>
    <mergeCell ref="G10:I10"/>
    <mergeCell ref="G5:I5"/>
    <mergeCell ref="G6:I6"/>
    <mergeCell ref="G7:I7"/>
    <mergeCell ref="G8:I8"/>
    <mergeCell ref="G9:I9"/>
  </mergeCells>
  <pageMargins left="0.60833333333333328" right="0.30833333333333335" top="0.57499999999999996" bottom="0.25" header="0.3" footer="0.3"/>
  <pageSetup paperSize="9" orientation="landscape" r:id="rId1"/>
  <headerFooter>
    <oddHeader xml:space="preserve">&amp;R&amp;"Arial,полужирный"Приложение1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Основные мероприятия</vt:lpstr>
      <vt:lpstr>Целевые показатели</vt:lpstr>
      <vt:lpstr>'Целевые показатели'!OLE_LINK1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2015-02-19T09:59:06Z</cp:lastPrinted>
  <dcterms:created xsi:type="dcterms:W3CDTF">1996-10-08T23:32:33Z</dcterms:created>
  <dcterms:modified xsi:type="dcterms:W3CDTF">2015-02-25T07:44:16Z</dcterms:modified>
</cp:coreProperties>
</file>