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21840" windowHeight="12225"/>
  </bookViews>
  <sheets>
    <sheet name="проект сокращен. (2)" sheetId="3" r:id="rId1"/>
  </sheets>
  <definedNames>
    <definedName name="_xlnm.Print_Titles" localSheetId="0">'проект сокращен. (2)'!$8:$10</definedName>
  </definedNames>
  <calcPr calcId="145621"/>
</workbook>
</file>

<file path=xl/calcChain.xml><?xml version="1.0" encoding="utf-8"?>
<calcChain xmlns="http://schemas.openxmlformats.org/spreadsheetml/2006/main">
  <c r="S60" i="3" l="1"/>
  <c r="R60" i="3"/>
  <c r="R47" i="3"/>
  <c r="S47" i="3" s="1"/>
  <c r="R46" i="3"/>
  <c r="S46" i="3" s="1"/>
  <c r="S41" i="3"/>
  <c r="R41" i="3"/>
  <c r="R40" i="3"/>
  <c r="S40" i="3" s="1"/>
  <c r="R39" i="3"/>
  <c r="S39" i="3" s="1"/>
  <c r="R30" i="3"/>
  <c r="S30" i="3" s="1"/>
  <c r="R27" i="3"/>
  <c r="S27" i="3" s="1"/>
  <c r="R14" i="3"/>
  <c r="R17" i="3" s="1"/>
  <c r="R12" i="3"/>
  <c r="S12" i="3" s="1"/>
  <c r="G60" i="3"/>
  <c r="F30" i="3"/>
  <c r="F27" i="3"/>
  <c r="F21" i="3"/>
  <c r="F15" i="3"/>
  <c r="F14" i="3"/>
  <c r="F12" i="3"/>
  <c r="S14" i="3" l="1"/>
  <c r="R21" i="3"/>
  <c r="R15" i="3"/>
  <c r="E21" i="3"/>
  <c r="R18" i="3" l="1"/>
  <c r="S15" i="3" s="1"/>
  <c r="R24" i="3"/>
  <c r="R16" i="3"/>
  <c r="R19" i="3" s="1"/>
  <c r="S21" i="3"/>
  <c r="S16" i="3"/>
  <c r="S19" i="3" s="1"/>
  <c r="S17" i="3"/>
  <c r="Q41" i="3"/>
  <c r="P41" i="3"/>
  <c r="O41" i="3"/>
  <c r="N41" i="3"/>
  <c r="M41" i="3"/>
  <c r="L41" i="3"/>
  <c r="L39" i="3"/>
  <c r="M39" i="3" s="1"/>
  <c r="N39" i="3" s="1"/>
  <c r="O39" i="3" s="1"/>
  <c r="P39" i="3" s="1"/>
  <c r="Q39" i="3" s="1"/>
  <c r="S18" i="3" l="1"/>
  <c r="S24" i="3"/>
  <c r="E41" i="3"/>
  <c r="F41" i="3"/>
  <c r="G41" i="3"/>
  <c r="H41" i="3"/>
  <c r="I41" i="3"/>
  <c r="J41" i="3"/>
  <c r="K41" i="3"/>
  <c r="E40" i="3" l="1"/>
  <c r="L40" i="3" s="1"/>
  <c r="M40" i="3" s="1"/>
  <c r="N40" i="3" s="1"/>
  <c r="O40" i="3" s="1"/>
  <c r="P40" i="3" s="1"/>
  <c r="Q40" i="3" s="1"/>
  <c r="E39" i="3"/>
  <c r="L47" i="3"/>
  <c r="M47" i="3" s="1"/>
  <c r="N47" i="3" s="1"/>
  <c r="O47" i="3" s="1"/>
  <c r="P47" i="3" s="1"/>
  <c r="Q47" i="3" s="1"/>
  <c r="L46" i="3"/>
  <c r="M46" i="3" s="1"/>
  <c r="N46" i="3" s="1"/>
  <c r="O46" i="3" s="1"/>
  <c r="P46" i="3" s="1"/>
  <c r="Q46" i="3" s="1"/>
  <c r="E24" i="3" l="1"/>
  <c r="I60" i="3" l="1"/>
  <c r="K60" i="3" s="1"/>
  <c r="M60" i="3" s="1"/>
  <c r="O60" i="3" s="1"/>
  <c r="Q60" i="3" s="1"/>
  <c r="E60" i="3"/>
  <c r="F60" i="3" s="1"/>
  <c r="H60" i="3" s="1"/>
  <c r="J60" i="3" s="1"/>
  <c r="L60" i="3" s="1"/>
  <c r="N60" i="3" s="1"/>
  <c r="P60" i="3" s="1"/>
  <c r="E30" i="3" l="1"/>
  <c r="G30" i="3" s="1"/>
  <c r="H30" i="3" s="1"/>
  <c r="I30" i="3" s="1"/>
  <c r="J30" i="3" s="1"/>
  <c r="K30" i="3" s="1"/>
  <c r="L30" i="3" s="1"/>
  <c r="M30" i="3" s="1"/>
  <c r="N30" i="3" s="1"/>
  <c r="O30" i="3" s="1"/>
  <c r="P30" i="3" s="1"/>
  <c r="Q30" i="3" s="1"/>
  <c r="G27" i="3"/>
  <c r="H27" i="3" s="1"/>
  <c r="I27" i="3" s="1"/>
  <c r="J27" i="3" s="1"/>
  <c r="K27" i="3" s="1"/>
  <c r="L27" i="3" s="1"/>
  <c r="M27" i="3" s="1"/>
  <c r="N27" i="3" s="1"/>
  <c r="O27" i="3" s="1"/>
  <c r="P27" i="3" s="1"/>
  <c r="Q27" i="3" s="1"/>
  <c r="E16" i="3" l="1"/>
  <c r="E19" i="3" s="1"/>
  <c r="E17" i="3"/>
  <c r="E18" i="3"/>
  <c r="E13" i="3" l="1"/>
  <c r="D13" i="3"/>
  <c r="G12" i="3" l="1"/>
  <c r="H12" i="3" s="1"/>
  <c r="I12" i="3" s="1"/>
  <c r="J12" i="3" s="1"/>
  <c r="K12" i="3" s="1"/>
  <c r="L12" i="3" s="1"/>
  <c r="M12" i="3" s="1"/>
  <c r="N12" i="3" s="1"/>
  <c r="O12" i="3" s="1"/>
  <c r="P12" i="3" s="1"/>
  <c r="Q12" i="3" s="1"/>
  <c r="F16" i="3" l="1"/>
  <c r="F19" i="3" s="1"/>
  <c r="F17" i="3"/>
  <c r="G14" i="3" s="1"/>
  <c r="F18" i="3"/>
  <c r="G15" i="3" s="1"/>
  <c r="G18" i="3" l="1"/>
  <c r="H15" i="3" s="1"/>
  <c r="G16" i="3"/>
  <c r="G19" i="3" s="1"/>
  <c r="G21" i="3"/>
  <c r="G17" i="3"/>
  <c r="H14" i="3" s="1"/>
  <c r="F24" i="3"/>
  <c r="G24" i="3" l="1"/>
  <c r="H16" i="3"/>
  <c r="H19" i="3" s="1"/>
  <c r="H17" i="3"/>
  <c r="I14" i="3" s="1"/>
  <c r="H21" i="3"/>
  <c r="H18" i="3"/>
  <c r="I15" i="3" s="1"/>
  <c r="I18" i="3" l="1"/>
  <c r="J15" i="3" s="1"/>
  <c r="I17" i="3"/>
  <c r="J14" i="3" s="1"/>
  <c r="I21" i="3"/>
  <c r="I16" i="3"/>
  <c r="I19" i="3" s="1"/>
  <c r="H24" i="3"/>
  <c r="I24" i="3" l="1"/>
  <c r="J21" i="3"/>
  <c r="J16" i="3"/>
  <c r="J19" i="3" s="1"/>
  <c r="J17" i="3"/>
  <c r="K14" i="3" s="1"/>
  <c r="J18" i="3"/>
  <c r="K15" i="3" s="1"/>
  <c r="J24" i="3" l="1"/>
  <c r="K21" i="3"/>
  <c r="K16" i="3"/>
  <c r="K19" i="3" s="1"/>
  <c r="K17" i="3"/>
  <c r="L14" i="3" s="1"/>
  <c r="K18" i="3"/>
  <c r="L15" i="3" s="1"/>
  <c r="K24" i="3" l="1"/>
  <c r="L18" i="3"/>
  <c r="M15" i="3" s="1"/>
  <c r="L16" i="3"/>
  <c r="L19" i="3" s="1"/>
  <c r="L21" i="3"/>
  <c r="L17" i="3"/>
  <c r="M14" i="3" s="1"/>
  <c r="L24" i="3" l="1"/>
  <c r="M21" i="3"/>
  <c r="M16" i="3"/>
  <c r="M19" i="3" s="1"/>
  <c r="M17" i="3"/>
  <c r="N14" i="3" s="1"/>
  <c r="M18" i="3"/>
  <c r="N15" i="3" s="1"/>
  <c r="N17" i="3" l="1"/>
  <c r="O14" i="3" s="1"/>
  <c r="N21" i="3"/>
  <c r="N16" i="3"/>
  <c r="N19" i="3" s="1"/>
  <c r="M24" i="3"/>
  <c r="N18" i="3"/>
  <c r="O15" i="3" s="1"/>
  <c r="N24" i="3" l="1"/>
  <c r="O18" i="3"/>
  <c r="P15" i="3" s="1"/>
  <c r="O21" i="3"/>
  <c r="O16" i="3"/>
  <c r="O19" i="3" s="1"/>
  <c r="O17" i="3"/>
  <c r="P14" i="3" s="1"/>
  <c r="O24" i="3" l="1"/>
  <c r="P18" i="3"/>
  <c r="Q15" i="3" s="1"/>
  <c r="P17" i="3"/>
  <c r="Q14" i="3" s="1"/>
  <c r="P21" i="3"/>
  <c r="P16" i="3"/>
  <c r="P19" i="3" s="1"/>
  <c r="Q21" i="3" l="1"/>
  <c r="Q16" i="3"/>
  <c r="Q19" i="3" s="1"/>
  <c r="Q17" i="3"/>
  <c r="P24" i="3"/>
  <c r="Q18" i="3"/>
  <c r="Q24" i="3" l="1"/>
</calcChain>
</file>

<file path=xl/sharedStrings.xml><?xml version="1.0" encoding="utf-8"?>
<sst xmlns="http://schemas.openxmlformats.org/spreadsheetml/2006/main" count="114" uniqueCount="75">
  <si>
    <t>Показатели</t>
  </si>
  <si>
    <t>Единица измерения</t>
  </si>
  <si>
    <t>отчет</t>
  </si>
  <si>
    <t>прогноз</t>
  </si>
  <si>
    <t>вариант 1</t>
  </si>
  <si>
    <t>вариант 2</t>
  </si>
  <si>
    <t>1. Демографическая ситуация</t>
  </si>
  <si>
    <t>% к предыдущему году в сопоставимых ценах</t>
  </si>
  <si>
    <t>2.2. Сельское хозяйство</t>
  </si>
  <si>
    <t>%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</si>
  <si>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</si>
  <si>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</si>
  <si>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3. Рынок товаров и услуг</t>
  </si>
  <si>
    <t>3.1. Торговля и общественное питание</t>
  </si>
  <si>
    <t>человек</t>
  </si>
  <si>
    <t xml:space="preserve">Приложение </t>
  </si>
  <si>
    <t>к постановлению Администрации</t>
  </si>
  <si>
    <t>городского поселения Пойковский</t>
  </si>
  <si>
    <t>Прогноз социально-экономического развития муниципального образования городское поселения Пойковский на долгосрочный период</t>
  </si>
  <si>
    <t>2. Отгружено товаров и услуг</t>
  </si>
  <si>
    <t xml:space="preserve">тыс. рублей </t>
  </si>
  <si>
    <t>Реализовано сельскохозяйственной продукции (без учета населения)</t>
  </si>
  <si>
    <t>Индекс продукции сельского хозяйства</t>
  </si>
  <si>
    <t>единиц</t>
  </si>
  <si>
    <t>1.1.Численность населения (среднегодовая)*</t>
  </si>
  <si>
    <t>тыс.человек</t>
  </si>
  <si>
    <t>Число родившихся</t>
  </si>
  <si>
    <t>Число умерших</t>
  </si>
  <si>
    <t>Естественный прирост</t>
  </si>
  <si>
    <t>Общий коэфициент рождаемости</t>
  </si>
  <si>
    <t>промилле</t>
  </si>
  <si>
    <t>Общий коэфициент смертности</t>
  </si>
  <si>
    <t>Общий коэфициент естественного прироста</t>
  </si>
  <si>
    <t>1.2.Число прибывших</t>
  </si>
  <si>
    <t>Миграция: Всего</t>
  </si>
  <si>
    <t>1.3.Число выбывших</t>
  </si>
  <si>
    <t>Миграционный прирост: Всего</t>
  </si>
  <si>
    <t>2.2. Строительство и инвестиции</t>
  </si>
  <si>
    <t>2.3. Транспорт и связь</t>
  </si>
  <si>
    <t xml:space="preserve">4. Финансы </t>
  </si>
  <si>
    <t>4.1. Доходы-расходы муниципального образования</t>
  </si>
  <si>
    <t>5. Жилищный фонд</t>
  </si>
  <si>
    <t>5.1. Общая полощадь земли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</si>
  <si>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</si>
  <si>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</si>
  <si>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</si>
  <si>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</si>
  <si>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</si>
  <si>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>тыс. рублей</t>
  </si>
  <si>
    <t xml:space="preserve">Доходы, полученные от арендной платы за землю
 </t>
  </si>
  <si>
    <t>7. Труд и занятость</t>
  </si>
  <si>
    <t>7.1. Численность работников</t>
  </si>
  <si>
    <t>Среднесписочная численность работников муниципальных учреждений организаций (без внешних совместителей)</t>
  </si>
  <si>
    <t>тыс. человек</t>
  </si>
  <si>
    <t xml:space="preserve">Уровень зарегистрированной безработицы </t>
  </si>
  <si>
    <t>Численность безработных, зарегистрированных в службе занятости (на конец года)</t>
  </si>
  <si>
    <t>8. Уровень жизни населения</t>
  </si>
  <si>
    <t>8.1. Оплата труда</t>
  </si>
  <si>
    <t>Распределение фонда оплаты труда государственных и муниципальных учреждений</t>
  </si>
  <si>
    <t>тыс.рублей</t>
  </si>
  <si>
    <t>% к предыдущему году</t>
  </si>
  <si>
    <t>Объем инвестиций (в основной капитал) муниципальных учреждений за счет всех источников финансирования</t>
  </si>
  <si>
    <t>Индекс физического объема инвестиций в основной капита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</si>
  <si>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</si>
  <si>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</si>
  <si>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</si>
  <si>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</si>
  <si>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</si>
  <si>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</si>
  <si>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</si>
  <si>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Учреждения физическо культуры и спорта</t>
  </si>
  <si>
    <t>-</t>
  </si>
  <si>
    <t>оценка</t>
  </si>
  <si>
    <t>Юридические лица, осуществляющие деятельность торговли и общественного питания</t>
  </si>
  <si>
    <r>
      <t>от</t>
    </r>
    <r>
      <rPr>
        <u/>
        <sz val="11"/>
        <rFont val="Arial"/>
        <family val="2"/>
        <charset val="204"/>
      </rPr>
      <t>_26.12.2018___№_907-п_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</si>
</sst>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u/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</xf>
    <xf numFmtId="0" fontId="5" fillId="0" borderId="1" xfId="0" applyFont="1" applyFill="1" applyBorder="1"/>
    <xf numFmtId="0" fontId="8" fillId="0" borderId="4" xfId="1" applyFont="1" applyFill="1" applyBorder="1" applyAlignment="1" applyProtection="1">
      <alignment horizontal="center" vertical="center" wrapText="1"/>
    </xf>
    <xf numFmtId="164" fontId="8" fillId="0" borderId="4" xfId="1" applyNumberFormat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4" xfId="1" applyNumberFormat="1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/>
    </xf>
    <xf numFmtId="0" fontId="8" fillId="0" borderId="4" xfId="1" applyFont="1" applyFill="1" applyBorder="1" applyAlignment="1" applyProtection="1">
      <alignment horizontal="left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164" fontId="8" fillId="0" borderId="4" xfId="1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0" fontId="2" fillId="2" borderId="0" xfId="0" applyFont="1" applyFill="1"/>
    <xf numFmtId="0" fontId="12" fillId="2" borderId="4" xfId="1" applyFont="1" applyFill="1" applyBorder="1" applyAlignment="1" applyProtection="1">
      <alignment horizontal="center" vertical="center"/>
    </xf>
    <xf numFmtId="165" fontId="2" fillId="2" borderId="4" xfId="1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/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3" fontId="8" fillId="0" borderId="5" xfId="2" applyNumberFormat="1" applyFont="1" applyFill="1" applyBorder="1" applyAlignment="1" applyProtection="1">
      <alignment horizontal="center" vertical="center"/>
    </xf>
    <xf numFmtId="165" fontId="8" fillId="0" borderId="4" xfId="1" applyNumberFormat="1" applyFont="1" applyFill="1" applyBorder="1" applyAlignment="1" applyProtection="1">
      <alignment horizontal="center" vertical="center"/>
    </xf>
    <xf numFmtId="165" fontId="2" fillId="2" borderId="4" xfId="1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vertical="center" wrapText="1"/>
    </xf>
    <xf numFmtId="0" fontId="8" fillId="2" borderId="4" xfId="1" applyFont="1" applyFill="1" applyBorder="1" applyAlignment="1" applyProtection="1">
      <alignment horizontal="left" vertical="top" wrapText="1"/>
    </xf>
    <xf numFmtId="0" fontId="8" fillId="2" borderId="4" xfId="1" applyFont="1" applyFill="1" applyBorder="1" applyAlignment="1" applyProtection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3" fontId="7" fillId="0" borderId="1" xfId="1" applyNumberFormat="1" applyFont="1" applyFill="1" applyBorder="1" applyAlignment="1" applyProtection="1">
      <alignment horizontal="center" vertical="center"/>
    </xf>
    <xf numFmtId="3" fontId="2" fillId="2" borderId="1" xfId="1" applyNumberFormat="1" applyFont="1" applyFill="1" applyBorder="1" applyAlignment="1" applyProtection="1">
      <alignment horizontal="center" vertical="center"/>
    </xf>
    <xf numFmtId="3" fontId="7" fillId="0" borderId="5" xfId="1" applyNumberFormat="1" applyFont="1" applyFill="1" applyBorder="1" applyAlignment="1" applyProtection="1">
      <alignment horizontal="center" vertical="center"/>
    </xf>
    <xf numFmtId="3" fontId="8" fillId="0" borderId="4" xfId="1" applyNumberFormat="1" applyFont="1" applyFill="1" applyBorder="1" applyAlignment="1" applyProtection="1">
      <alignment horizontal="center" vertical="center"/>
    </xf>
    <xf numFmtId="3" fontId="2" fillId="2" borderId="4" xfId="1" applyNumberFormat="1" applyFont="1" applyFill="1" applyBorder="1" applyAlignment="1" applyProtection="1">
      <alignment horizontal="center" vertical="center"/>
    </xf>
    <xf numFmtId="3" fontId="7" fillId="0" borderId="4" xfId="1" applyNumberFormat="1" applyFont="1" applyFill="1" applyBorder="1" applyAlignment="1" applyProtection="1">
      <alignment horizontal="center" vertical="center"/>
    </xf>
    <xf numFmtId="3" fontId="12" fillId="2" borderId="4" xfId="1" applyNumberFormat="1" applyFont="1" applyFill="1" applyBorder="1" applyAlignment="1" applyProtection="1">
      <alignment horizontal="center" vertical="center"/>
    </xf>
    <xf numFmtId="3" fontId="7" fillId="0" borderId="1" xfId="1" applyNumberFormat="1" applyFont="1" applyFill="1" applyBorder="1" applyAlignment="1" applyProtection="1">
      <alignment horizontal="center" vertical="center" wrapText="1"/>
    </xf>
    <xf numFmtId="4" fontId="8" fillId="0" borderId="4" xfId="1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/>
    </xf>
    <xf numFmtId="0" fontId="12" fillId="2" borderId="4" xfId="1" applyFont="1" applyFill="1" applyBorder="1" applyAlignment="1" applyProtection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1" applyNumberFormat="1" applyFont="1" applyFill="1" applyBorder="1" applyAlignment="1" applyProtection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1" applyFon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left" vertical="center" wrapText="1"/>
    </xf>
    <xf numFmtId="3" fontId="8" fillId="0" borderId="1" xfId="2" applyNumberFormat="1" applyFont="1" applyFill="1" applyBorder="1" applyAlignment="1" applyProtection="1">
      <alignment horizontal="center" vertical="center"/>
    </xf>
    <xf numFmtId="165" fontId="8" fillId="0" borderId="1" xfId="1" applyNumberFormat="1" applyFont="1" applyFill="1" applyBorder="1" applyAlignment="1" applyProtection="1">
      <alignment horizontal="center" vertical="center"/>
    </xf>
    <xf numFmtId="165" fontId="8" fillId="0" borderId="1" xfId="1" applyNumberFormat="1" applyFont="1" applyFill="1" applyBorder="1" applyAlignment="1" applyProtection="1">
      <alignment horizontal="center" vertical="center" wrapText="1"/>
    </xf>
    <xf numFmtId="3" fontId="8" fillId="0" borderId="1" xfId="1" applyNumberFormat="1" applyFont="1" applyFill="1" applyBorder="1" applyAlignment="1" applyProtection="1">
      <alignment horizontal="center" vertical="center"/>
    </xf>
    <xf numFmtId="3" fontId="8" fillId="0" borderId="1" xfId="1" applyNumberFormat="1" applyFont="1" applyFill="1" applyBorder="1" applyAlignment="1" applyProtection="1">
      <alignment horizontal="center" vertical="center" wrapText="1"/>
    </xf>
    <xf numFmtId="3" fontId="2" fillId="0" borderId="1" xfId="1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/>
    </xf>
    <xf numFmtId="3" fontId="2" fillId="0" borderId="1" xfId="2" applyNumberFormat="1" applyFont="1" applyFill="1" applyBorder="1" applyAlignment="1" applyProtection="1">
      <alignment horizontal="center" vertical="center"/>
    </xf>
    <xf numFmtId="3" fontId="12" fillId="0" borderId="1" xfId="1" applyNumberFormat="1" applyFont="1" applyFill="1" applyBorder="1" applyAlignment="1" applyProtection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15" fillId="0" borderId="1" xfId="1" applyFont="1" applyFill="1" applyBorder="1" applyAlignment="1" applyProtection="1">
      <alignment horizontal="centerContinuous" vertical="center" wrapText="1"/>
    </xf>
    <xf numFmtId="0" fontId="14" fillId="2" borderId="1" xfId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top" wrapText="1"/>
    </xf>
    <xf numFmtId="0" fontId="7" fillId="2" borderId="3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 applyProtection="1">
      <alignment horizontal="left" vertical="center" wrapText="1"/>
    </xf>
    <xf numFmtId="0" fontId="7" fillId="0" borderId="3" xfId="1" applyFont="1" applyFill="1" applyBorder="1" applyAlignment="1" applyProtection="1">
      <alignment horizontal="left" vertical="center" wrapText="1"/>
    </xf>
    <xf numFmtId="0" fontId="7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2" fillId="2" borderId="1" xfId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/>
    </xf>
    <xf numFmtId="0" fontId="7" fillId="0" borderId="1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>
      <alignment horizontal="left" vertical="center"/>
    </xf>
    <xf numFmtId="0" fontId="7" fillId="0" borderId="3" xfId="1" applyFont="1" applyFill="1" applyBorder="1" applyAlignment="1" applyProtection="1">
      <alignment horizontal="left" vertical="center"/>
    </xf>
    <xf numFmtId="0" fontId="15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12" fillId="0" borderId="1" xfId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3"/>
  <sheetViews>
    <sheetView tabSelected="1" zoomScale="80" zoomScaleNormal="80" workbookViewId="0">
      <pane ySplit="10" topLeftCell="A11" activePane="bottomLeft" state="frozen"/>
      <selection pane="bottomLeft" activeCell="L1" sqref="L1"/>
    </sheetView>
  </sheetViews>
  <sheetFormatPr defaultRowHeight="14.25" x14ac:dyDescent="0.2"/>
  <cols>
    <col min="1" max="1" width="45.28515625" style="5" customWidth="1"/>
    <col min="2" max="2" width="20.5703125" style="5" bestFit="1" customWidth="1"/>
    <col min="3" max="3" width="10.28515625" style="5" customWidth="1"/>
    <col min="4" max="4" width="10.85546875" style="31" customWidth="1"/>
    <col min="5" max="5" width="10.28515625" style="27" customWidth="1"/>
    <col min="6" max="6" width="11.5703125" style="5" customWidth="1"/>
    <col min="7" max="7" width="10.85546875" style="5" customWidth="1"/>
    <col min="8" max="8" width="10.42578125" style="5" customWidth="1"/>
    <col min="9" max="9" width="11.140625" style="5" customWidth="1"/>
    <col min="10" max="10" width="10.85546875" style="5" customWidth="1"/>
    <col min="11" max="11" width="10.7109375" style="5" customWidth="1"/>
    <col min="12" max="12" width="11" style="5" customWidth="1"/>
    <col min="13" max="16" width="11.140625" style="5" bestFit="1" customWidth="1"/>
    <col min="17" max="17" width="11.7109375" style="5" customWidth="1"/>
    <col min="18" max="18" width="11.28515625" style="5" customWidth="1"/>
    <col min="19" max="19" width="11.7109375" style="5" customWidth="1"/>
    <col min="20" max="16384" width="9.140625" style="5"/>
  </cols>
  <sheetData>
    <row r="1" spans="1:19" x14ac:dyDescent="0.2">
      <c r="A1" s="1"/>
      <c r="B1" s="1"/>
      <c r="C1" s="1"/>
      <c r="D1" s="28"/>
      <c r="E1" s="25"/>
      <c r="F1" s="3"/>
      <c r="G1" s="4"/>
      <c r="H1" s="4"/>
      <c r="I1" s="4"/>
      <c r="M1" s="6"/>
      <c r="N1" s="112" t="s">
        <v>15</v>
      </c>
      <c r="O1" s="112"/>
      <c r="P1" s="112"/>
      <c r="Q1" s="112"/>
    </row>
    <row r="2" spans="1:19" x14ac:dyDescent="0.2">
      <c r="A2" s="1"/>
      <c r="B2" s="1"/>
      <c r="C2" s="1"/>
      <c r="D2" s="28"/>
      <c r="E2" s="25"/>
      <c r="F2" s="3"/>
      <c r="G2" s="4"/>
      <c r="H2" s="4"/>
      <c r="I2" s="4"/>
      <c r="M2" s="6"/>
      <c r="N2" s="112" t="s">
        <v>16</v>
      </c>
      <c r="O2" s="112"/>
      <c r="P2" s="112"/>
      <c r="Q2" s="112"/>
    </row>
    <row r="3" spans="1:19" x14ac:dyDescent="0.2">
      <c r="A3" s="1"/>
      <c r="B3" s="1"/>
      <c r="C3" s="1"/>
      <c r="D3" s="28"/>
      <c r="E3" s="25"/>
      <c r="F3" s="3"/>
      <c r="G3" s="4"/>
      <c r="H3" s="4"/>
      <c r="I3" s="4"/>
      <c r="M3" s="6"/>
      <c r="N3" s="112" t="s">
        <v>17</v>
      </c>
      <c r="O3" s="112"/>
      <c r="P3" s="112"/>
      <c r="Q3" s="112"/>
    </row>
    <row r="4" spans="1:19" x14ac:dyDescent="0.2">
      <c r="A4" s="1"/>
      <c r="B4" s="1"/>
      <c r="C4" s="1"/>
      <c r="D4" s="28"/>
      <c r="E4" s="25"/>
      <c r="F4" s="3"/>
      <c r="G4" s="4"/>
      <c r="H4" s="4"/>
      <c r="I4" s="4"/>
      <c r="M4" s="6"/>
      <c r="N4" s="112" t="s">
        <v>74</v>
      </c>
      <c r="O4" s="112"/>
      <c r="P4" s="112"/>
      <c r="Q4" s="112"/>
    </row>
    <row r="5" spans="1:19" x14ac:dyDescent="0.2">
      <c r="A5" s="1"/>
      <c r="B5" s="1"/>
      <c r="C5" s="1"/>
      <c r="D5" s="28"/>
      <c r="E5" s="25"/>
      <c r="F5" s="7"/>
      <c r="G5" s="7"/>
      <c r="H5" s="7"/>
      <c r="I5" s="8"/>
      <c r="M5" s="112"/>
      <c r="N5" s="112"/>
      <c r="O5" s="112"/>
      <c r="P5" s="112"/>
      <c r="Q5" s="9"/>
    </row>
    <row r="6" spans="1:19" ht="15" x14ac:dyDescent="0.2">
      <c r="A6" s="2"/>
      <c r="B6" s="120" t="s">
        <v>18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9"/>
      <c r="P6" s="9"/>
      <c r="Q6" s="9"/>
    </row>
    <row r="7" spans="1:19" ht="10.5" customHeight="1" x14ac:dyDescent="0.2">
      <c r="A7" s="2"/>
      <c r="B7" s="2"/>
      <c r="C7" s="2"/>
      <c r="D7" s="28"/>
      <c r="E7" s="25"/>
      <c r="F7" s="2"/>
      <c r="G7" s="2"/>
      <c r="H7" s="2"/>
      <c r="I7" s="2"/>
      <c r="J7" s="2"/>
      <c r="K7" s="2"/>
      <c r="L7" s="2"/>
      <c r="M7" s="2"/>
    </row>
    <row r="8" spans="1:19" ht="15" customHeight="1" x14ac:dyDescent="0.25">
      <c r="A8" s="116" t="s">
        <v>0</v>
      </c>
      <c r="B8" s="117" t="s">
        <v>1</v>
      </c>
      <c r="C8" s="97" t="s">
        <v>2</v>
      </c>
      <c r="D8" s="98" t="s">
        <v>2</v>
      </c>
      <c r="E8" s="96" t="s">
        <v>72</v>
      </c>
      <c r="F8" s="117" t="s">
        <v>3</v>
      </c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</row>
    <row r="9" spans="1:19" ht="12" customHeight="1" x14ac:dyDescent="0.2">
      <c r="A9" s="116"/>
      <c r="B9" s="117"/>
      <c r="C9" s="118">
        <v>2016</v>
      </c>
      <c r="D9" s="111">
        <v>2017</v>
      </c>
      <c r="E9" s="123">
        <v>2018</v>
      </c>
      <c r="F9" s="119">
        <v>2019</v>
      </c>
      <c r="G9" s="119"/>
      <c r="H9" s="119">
        <v>2020</v>
      </c>
      <c r="I9" s="119"/>
      <c r="J9" s="119">
        <v>2021</v>
      </c>
      <c r="K9" s="119"/>
      <c r="L9" s="119">
        <v>2022</v>
      </c>
      <c r="M9" s="119"/>
      <c r="N9" s="119">
        <v>2023</v>
      </c>
      <c r="O9" s="119"/>
      <c r="P9" s="119">
        <v>2024</v>
      </c>
      <c r="Q9" s="119"/>
      <c r="R9" s="119">
        <v>2025</v>
      </c>
      <c r="S9" s="119"/>
    </row>
    <row r="10" spans="1:19" x14ac:dyDescent="0.2">
      <c r="A10" s="116"/>
      <c r="B10" s="117"/>
      <c r="C10" s="118"/>
      <c r="D10" s="111"/>
      <c r="E10" s="123"/>
      <c r="F10" s="10" t="s">
        <v>4</v>
      </c>
      <c r="G10" s="84" t="s">
        <v>5</v>
      </c>
      <c r="H10" s="10" t="s">
        <v>4</v>
      </c>
      <c r="I10" s="84" t="s">
        <v>5</v>
      </c>
      <c r="J10" s="10" t="s">
        <v>4</v>
      </c>
      <c r="K10" s="84" t="s">
        <v>5</v>
      </c>
      <c r="L10" s="10" t="s">
        <v>4</v>
      </c>
      <c r="M10" s="84" t="s">
        <v>5</v>
      </c>
      <c r="N10" s="10" t="s">
        <v>4</v>
      </c>
      <c r="O10" s="84" t="s">
        <v>5</v>
      </c>
      <c r="P10" s="10" t="s">
        <v>4</v>
      </c>
      <c r="Q10" s="84" t="s">
        <v>5</v>
      </c>
      <c r="R10" s="10" t="s">
        <v>4</v>
      </c>
      <c r="S10" s="84" t="s">
        <v>5</v>
      </c>
    </row>
    <row r="11" spans="1:19" ht="20.25" customHeight="1" x14ac:dyDescent="0.2">
      <c r="A11" s="113" t="s">
        <v>6</v>
      </c>
      <c r="B11" s="113"/>
      <c r="C11" s="11"/>
      <c r="D11" s="29"/>
      <c r="E11" s="85"/>
      <c r="F11" s="10"/>
      <c r="G11" s="71"/>
      <c r="H11" s="10"/>
      <c r="I11" s="71"/>
      <c r="J11" s="10"/>
      <c r="K11" s="71"/>
      <c r="L11" s="10"/>
      <c r="M11" s="71"/>
      <c r="N11" s="12"/>
      <c r="O11" s="12"/>
      <c r="P11" s="12"/>
      <c r="Q11" s="12"/>
      <c r="R11" s="12"/>
      <c r="S11" s="12"/>
    </row>
    <row r="12" spans="1:19" ht="29.25" customHeight="1" x14ac:dyDescent="0.2">
      <c r="A12" s="32" t="s">
        <v>24</v>
      </c>
      <c r="B12" s="33" t="s">
        <v>25</v>
      </c>
      <c r="C12" s="36">
        <v>26436</v>
      </c>
      <c r="D12" s="36">
        <v>26436</v>
      </c>
      <c r="E12" s="86">
        <v>26364</v>
      </c>
      <c r="F12" s="74">
        <f>E12*F13/100</f>
        <v>26495.82</v>
      </c>
      <c r="G12" s="74">
        <f t="shared" ref="G12:Q12" si="0">F12*G13/100</f>
        <v>26654.794919999997</v>
      </c>
      <c r="H12" s="74">
        <f t="shared" si="0"/>
        <v>26788.068894599997</v>
      </c>
      <c r="I12" s="74">
        <f t="shared" si="0"/>
        <v>26948.797307967594</v>
      </c>
      <c r="J12" s="74">
        <f t="shared" si="0"/>
        <v>27083.541294507431</v>
      </c>
      <c r="K12" s="74">
        <f t="shared" si="0"/>
        <v>27246.042542274474</v>
      </c>
      <c r="L12" s="74">
        <f t="shared" si="0"/>
        <v>27382.27275498585</v>
      </c>
      <c r="M12" s="74">
        <f t="shared" si="0"/>
        <v>27546.566391515764</v>
      </c>
      <c r="N12" s="74">
        <f t="shared" si="0"/>
        <v>27684.299223473343</v>
      </c>
      <c r="O12" s="74">
        <f t="shared" si="0"/>
        <v>27850.405018814185</v>
      </c>
      <c r="P12" s="74">
        <f t="shared" si="0"/>
        <v>27989.657043908257</v>
      </c>
      <c r="Q12" s="74">
        <f t="shared" si="0"/>
        <v>28157.594986171705</v>
      </c>
      <c r="R12" s="74">
        <f t="shared" ref="R12" si="1">Q12*R13/100</f>
        <v>28298.382961102565</v>
      </c>
      <c r="S12" s="74">
        <f t="shared" ref="S12" si="2">R12*S13/100</f>
        <v>28468.173258869178</v>
      </c>
    </row>
    <row r="13" spans="1:19" ht="25.5" x14ac:dyDescent="0.2">
      <c r="A13" s="32"/>
      <c r="B13" s="13" t="s">
        <v>60</v>
      </c>
      <c r="C13" s="37">
        <v>100.6</v>
      </c>
      <c r="D13" s="38">
        <f>D12/C12*100</f>
        <v>100</v>
      </c>
      <c r="E13" s="80">
        <f>E12/D12*100</f>
        <v>99.72764412165229</v>
      </c>
      <c r="F13" s="75">
        <v>100.5</v>
      </c>
      <c r="G13" s="76">
        <v>100.6</v>
      </c>
      <c r="H13" s="76">
        <v>100.5</v>
      </c>
      <c r="I13" s="76">
        <v>100.6</v>
      </c>
      <c r="J13" s="76">
        <v>100.5</v>
      </c>
      <c r="K13" s="76">
        <v>100.6</v>
      </c>
      <c r="L13" s="76">
        <v>100.5</v>
      </c>
      <c r="M13" s="76">
        <v>100.6</v>
      </c>
      <c r="N13" s="76">
        <v>100.5</v>
      </c>
      <c r="O13" s="76">
        <v>100.6</v>
      </c>
      <c r="P13" s="76">
        <v>100.5</v>
      </c>
      <c r="Q13" s="76">
        <v>100.6</v>
      </c>
      <c r="R13" s="76">
        <v>100.5</v>
      </c>
      <c r="S13" s="76">
        <v>100.6</v>
      </c>
    </row>
    <row r="14" spans="1:19" x14ac:dyDescent="0.2">
      <c r="A14" s="34" t="s">
        <v>26</v>
      </c>
      <c r="B14" s="33" t="s">
        <v>14</v>
      </c>
      <c r="C14" s="65" t="s">
        <v>71</v>
      </c>
      <c r="D14" s="65">
        <v>65</v>
      </c>
      <c r="E14" s="65">
        <v>70</v>
      </c>
      <c r="F14" s="65">
        <f>E17*F12/1000</f>
        <v>70.349999999999994</v>
      </c>
      <c r="G14" s="65">
        <f t="shared" ref="G14:Q14" si="3">F17*G12/1000</f>
        <v>70.772099999999995</v>
      </c>
      <c r="H14" s="65">
        <f t="shared" si="3"/>
        <v>71.125960500000005</v>
      </c>
      <c r="I14" s="65">
        <f t="shared" si="3"/>
        <v>71.552716263000008</v>
      </c>
      <c r="J14" s="65">
        <f t="shared" si="3"/>
        <v>71.910479844315006</v>
      </c>
      <c r="K14" s="65">
        <f t="shared" si="3"/>
        <v>72.341942723380896</v>
      </c>
      <c r="L14" s="65">
        <f t="shared" si="3"/>
        <v>72.703652436997814</v>
      </c>
      <c r="M14" s="65">
        <f t="shared" si="3"/>
        <v>73.139874351619795</v>
      </c>
      <c r="N14" s="65">
        <f t="shared" si="3"/>
        <v>73.505573723377893</v>
      </c>
      <c r="O14" s="65">
        <f t="shared" si="3"/>
        <v>73.946607165718177</v>
      </c>
      <c r="P14" s="65">
        <f t="shared" si="3"/>
        <v>74.31634020154678</v>
      </c>
      <c r="Q14" s="65">
        <f t="shared" si="3"/>
        <v>74.762238242756069</v>
      </c>
      <c r="R14" s="65">
        <f t="shared" ref="R14" si="4">Q17*R12/1000</f>
        <v>75.136049433969859</v>
      </c>
      <c r="S14" s="65">
        <f t="shared" ref="S14" si="5">R17*S12/1000</f>
        <v>75.586865730573678</v>
      </c>
    </row>
    <row r="15" spans="1:19" x14ac:dyDescent="0.2">
      <c r="A15" s="34" t="s">
        <v>27</v>
      </c>
      <c r="B15" s="33" t="s">
        <v>14</v>
      </c>
      <c r="C15" s="65" t="s">
        <v>71</v>
      </c>
      <c r="D15" s="54">
        <v>15</v>
      </c>
      <c r="E15" s="68">
        <v>20</v>
      </c>
      <c r="F15" s="68">
        <f>E18*F12/1000</f>
        <v>20.100000000000001</v>
      </c>
      <c r="G15" s="68">
        <f t="shared" ref="G15:Q15" si="6">F18*G12/1000</f>
        <v>20.220599999999997</v>
      </c>
      <c r="H15" s="68">
        <f t="shared" si="6"/>
        <v>20.321702999999999</v>
      </c>
      <c r="I15" s="68">
        <f t="shared" si="6"/>
        <v>20.443633217999995</v>
      </c>
      <c r="J15" s="68">
        <f t="shared" si="6"/>
        <v>20.545851384089993</v>
      </c>
      <c r="K15" s="68">
        <f t="shared" si="6"/>
        <v>20.669126492394533</v>
      </c>
      <c r="L15" s="68">
        <f t="shared" si="6"/>
        <v>20.772472124856506</v>
      </c>
      <c r="M15" s="68">
        <f t="shared" si="6"/>
        <v>20.897106957605644</v>
      </c>
      <c r="N15" s="68">
        <f t="shared" si="6"/>
        <v>21.001592492393669</v>
      </c>
      <c r="O15" s="68">
        <f t="shared" si="6"/>
        <v>21.127602047348031</v>
      </c>
      <c r="P15" s="68">
        <f t="shared" si="6"/>
        <v>21.233240057584773</v>
      </c>
      <c r="Q15" s="68">
        <f t="shared" si="6"/>
        <v>21.360639497930279</v>
      </c>
      <c r="R15" s="68">
        <f t="shared" ref="R15" si="7">Q18*R12/1000</f>
        <v>21.46744269541993</v>
      </c>
      <c r="S15" s="68">
        <f t="shared" ref="S15" si="8">R18*S12/1000</f>
        <v>21.596247351592446</v>
      </c>
    </row>
    <row r="16" spans="1:19" x14ac:dyDescent="0.2">
      <c r="A16" s="34" t="s">
        <v>28</v>
      </c>
      <c r="B16" s="33" t="s">
        <v>14</v>
      </c>
      <c r="C16" s="65" t="s">
        <v>71</v>
      </c>
      <c r="D16" s="57">
        <v>50</v>
      </c>
      <c r="E16" s="68">
        <f>E14-E15</f>
        <v>50</v>
      </c>
      <c r="F16" s="68">
        <f t="shared" ref="F16:Q16" si="9">F14-F15</f>
        <v>50.249999999999993</v>
      </c>
      <c r="G16" s="68">
        <f t="shared" si="9"/>
        <v>50.551499999999997</v>
      </c>
      <c r="H16" s="68">
        <f t="shared" si="9"/>
        <v>50.804257500000006</v>
      </c>
      <c r="I16" s="68">
        <f t="shared" si="9"/>
        <v>51.109083045000013</v>
      </c>
      <c r="J16" s="68">
        <f t="shared" si="9"/>
        <v>51.364628460225013</v>
      </c>
      <c r="K16" s="68">
        <f t="shared" si="9"/>
        <v>51.672816230986363</v>
      </c>
      <c r="L16" s="68">
        <f t="shared" si="9"/>
        <v>51.931180312141308</v>
      </c>
      <c r="M16" s="68">
        <f t="shared" si="9"/>
        <v>52.242767394014152</v>
      </c>
      <c r="N16" s="68">
        <f t="shared" si="9"/>
        <v>52.503981230984223</v>
      </c>
      <c r="O16" s="68">
        <f t="shared" si="9"/>
        <v>52.819005118370143</v>
      </c>
      <c r="P16" s="68">
        <f t="shared" si="9"/>
        <v>53.083100143962007</v>
      </c>
      <c r="Q16" s="68">
        <f t="shared" si="9"/>
        <v>53.40159874482579</v>
      </c>
      <c r="R16" s="68">
        <f t="shared" ref="R16:S16" si="10">R14-R15</f>
        <v>53.668606738549926</v>
      </c>
      <c r="S16" s="68">
        <f t="shared" si="10"/>
        <v>53.990618378981232</v>
      </c>
    </row>
    <row r="17" spans="1:19" x14ac:dyDescent="0.2">
      <c r="A17" s="34" t="s">
        <v>29</v>
      </c>
      <c r="B17" s="33" t="s">
        <v>30</v>
      </c>
      <c r="C17" s="65" t="s">
        <v>71</v>
      </c>
      <c r="D17" s="57">
        <v>2.5</v>
      </c>
      <c r="E17" s="68">
        <f>E14/E12*1000</f>
        <v>2.6551357912304661</v>
      </c>
      <c r="F17" s="68">
        <f t="shared" ref="F17:Q17" si="11">F14/F12*1000</f>
        <v>2.6551357912304656</v>
      </c>
      <c r="G17" s="68">
        <f t="shared" si="11"/>
        <v>2.6551357912304661</v>
      </c>
      <c r="H17" s="68">
        <f t="shared" si="11"/>
        <v>2.6551357912304665</v>
      </c>
      <c r="I17" s="68">
        <f t="shared" si="11"/>
        <v>2.6551357912304669</v>
      </c>
      <c r="J17" s="68">
        <f t="shared" si="11"/>
        <v>2.6551357912304669</v>
      </c>
      <c r="K17" s="68">
        <f t="shared" si="11"/>
        <v>2.6551357912304669</v>
      </c>
      <c r="L17" s="68">
        <f t="shared" si="11"/>
        <v>2.6551357912304669</v>
      </c>
      <c r="M17" s="68">
        <f t="shared" si="11"/>
        <v>2.6551357912304669</v>
      </c>
      <c r="N17" s="68">
        <f t="shared" si="11"/>
        <v>2.6551357912304669</v>
      </c>
      <c r="O17" s="68">
        <f t="shared" si="11"/>
        <v>2.6551357912304674</v>
      </c>
      <c r="P17" s="68">
        <f t="shared" si="11"/>
        <v>2.6551357912304678</v>
      </c>
      <c r="Q17" s="68">
        <f t="shared" si="11"/>
        <v>2.6551357912304683</v>
      </c>
      <c r="R17" s="68">
        <f t="shared" ref="R17:S17" si="12">R14/R12*1000</f>
        <v>2.6551357912304683</v>
      </c>
      <c r="S17" s="68">
        <f t="shared" si="12"/>
        <v>2.6551357912304687</v>
      </c>
    </row>
    <row r="18" spans="1:19" x14ac:dyDescent="0.2">
      <c r="A18" s="34" t="s">
        <v>31</v>
      </c>
      <c r="B18" s="33" t="s">
        <v>30</v>
      </c>
      <c r="C18" s="65" t="s">
        <v>71</v>
      </c>
      <c r="D18" s="57">
        <v>1</v>
      </c>
      <c r="E18" s="68">
        <f>E15/E12*1000</f>
        <v>0.75861022606584738</v>
      </c>
      <c r="F18" s="68">
        <f t="shared" ref="F18:Q18" si="13">F15/F12*1000</f>
        <v>0.75861022606584738</v>
      </c>
      <c r="G18" s="68">
        <f t="shared" si="13"/>
        <v>0.75861022606584738</v>
      </c>
      <c r="H18" s="68">
        <f t="shared" si="13"/>
        <v>0.75861022606584738</v>
      </c>
      <c r="I18" s="68">
        <f t="shared" si="13"/>
        <v>0.75861022606584727</v>
      </c>
      <c r="J18" s="68">
        <f t="shared" si="13"/>
        <v>0.75861022606584727</v>
      </c>
      <c r="K18" s="68">
        <f t="shared" si="13"/>
        <v>0.75861022606584727</v>
      </c>
      <c r="L18" s="68">
        <f t="shared" si="13"/>
        <v>0.75861022606584727</v>
      </c>
      <c r="M18" s="68">
        <f t="shared" si="13"/>
        <v>0.75861022606584716</v>
      </c>
      <c r="N18" s="68">
        <f t="shared" si="13"/>
        <v>0.75861022606584716</v>
      </c>
      <c r="O18" s="68">
        <f t="shared" si="13"/>
        <v>0.75861022606584705</v>
      </c>
      <c r="P18" s="68">
        <f t="shared" si="13"/>
        <v>0.75861022606584705</v>
      </c>
      <c r="Q18" s="68">
        <f t="shared" si="13"/>
        <v>0.75861022606584705</v>
      </c>
      <c r="R18" s="68">
        <f t="shared" ref="R18:S18" si="14">R15/R12*1000</f>
        <v>0.75861022606584694</v>
      </c>
      <c r="S18" s="68">
        <f t="shared" si="14"/>
        <v>0.75861022606584694</v>
      </c>
    </row>
    <row r="19" spans="1:19" x14ac:dyDescent="0.2">
      <c r="A19" s="34" t="s">
        <v>32</v>
      </c>
      <c r="B19" s="33" t="s">
        <v>30</v>
      </c>
      <c r="C19" s="65" t="s">
        <v>71</v>
      </c>
      <c r="D19" s="57">
        <v>2</v>
      </c>
      <c r="E19" s="68">
        <f>E16/E12*1000</f>
        <v>1.8965255651646185</v>
      </c>
      <c r="F19" s="68">
        <f t="shared" ref="F19:Q19" si="15">F16/F12*1000</f>
        <v>1.8965255651646182</v>
      </c>
      <c r="G19" s="68">
        <f t="shared" si="15"/>
        <v>1.8965255651646185</v>
      </c>
      <c r="H19" s="68">
        <f t="shared" si="15"/>
        <v>1.8965255651646189</v>
      </c>
      <c r="I19" s="68">
        <f t="shared" si="15"/>
        <v>1.8965255651646193</v>
      </c>
      <c r="J19" s="68">
        <f t="shared" si="15"/>
        <v>1.8965255651646193</v>
      </c>
      <c r="K19" s="68">
        <f t="shared" si="15"/>
        <v>1.8965255651646196</v>
      </c>
      <c r="L19" s="68">
        <f t="shared" si="15"/>
        <v>1.8965255651646198</v>
      </c>
      <c r="M19" s="68">
        <f t="shared" si="15"/>
        <v>1.8965255651646196</v>
      </c>
      <c r="N19" s="68">
        <f t="shared" si="15"/>
        <v>1.8965255651646198</v>
      </c>
      <c r="O19" s="68">
        <f t="shared" si="15"/>
        <v>1.89652556516462</v>
      </c>
      <c r="P19" s="68">
        <f t="shared" si="15"/>
        <v>1.8965255651646205</v>
      </c>
      <c r="Q19" s="68">
        <f t="shared" si="15"/>
        <v>1.8965255651646209</v>
      </c>
      <c r="R19" s="68">
        <f t="shared" ref="R19:S19" si="16">R16/R12*1000</f>
        <v>1.8965255651646211</v>
      </c>
      <c r="S19" s="68">
        <f t="shared" si="16"/>
        <v>1.8965255651646216</v>
      </c>
    </row>
    <row r="20" spans="1:19" x14ac:dyDescent="0.2">
      <c r="A20" s="32" t="s">
        <v>33</v>
      </c>
      <c r="B20" s="33"/>
      <c r="C20" s="56"/>
      <c r="D20" s="57"/>
      <c r="E20" s="68"/>
      <c r="F20" s="77"/>
      <c r="G20" s="78"/>
      <c r="H20" s="77"/>
      <c r="I20" s="78"/>
      <c r="J20" s="77"/>
      <c r="K20" s="78"/>
      <c r="L20" s="77"/>
      <c r="M20" s="78"/>
      <c r="N20" s="66"/>
      <c r="O20" s="66"/>
      <c r="P20" s="66"/>
      <c r="Q20" s="66"/>
      <c r="R20" s="66"/>
      <c r="S20" s="66"/>
    </row>
    <row r="21" spans="1:19" x14ac:dyDescent="0.2">
      <c r="A21" s="35" t="s">
        <v>34</v>
      </c>
      <c r="B21" s="33" t="s">
        <v>14</v>
      </c>
      <c r="C21" s="55" t="s">
        <v>71</v>
      </c>
      <c r="D21" s="57">
        <v>1216</v>
      </c>
      <c r="E21" s="68">
        <f>E14/D14*1000</f>
        <v>1076.9230769230769</v>
      </c>
      <c r="F21" s="68">
        <f>F14/E14*1000</f>
        <v>1004.9999999999999</v>
      </c>
      <c r="G21" s="68">
        <f t="shared" ref="G21:Q21" si="17">G14/F14*1000</f>
        <v>1006</v>
      </c>
      <c r="H21" s="68">
        <f t="shared" si="17"/>
        <v>1005.0000000000001</v>
      </c>
      <c r="I21" s="68">
        <f t="shared" si="17"/>
        <v>1006</v>
      </c>
      <c r="J21" s="68">
        <f t="shared" si="17"/>
        <v>1004.9999999999999</v>
      </c>
      <c r="K21" s="68">
        <f t="shared" si="17"/>
        <v>1006</v>
      </c>
      <c r="L21" s="68">
        <f t="shared" si="17"/>
        <v>1005.0000000000001</v>
      </c>
      <c r="M21" s="68">
        <f t="shared" si="17"/>
        <v>1006</v>
      </c>
      <c r="N21" s="68">
        <f t="shared" si="17"/>
        <v>1004.9999999999999</v>
      </c>
      <c r="O21" s="68">
        <f t="shared" si="17"/>
        <v>1006.0000000000002</v>
      </c>
      <c r="P21" s="68">
        <f t="shared" si="17"/>
        <v>1005.0000000000001</v>
      </c>
      <c r="Q21" s="68">
        <f t="shared" si="17"/>
        <v>1006.0000000000002</v>
      </c>
      <c r="R21" s="68">
        <f t="shared" ref="R21" si="18">R14/Q14*1000</f>
        <v>1005.0000000000001</v>
      </c>
      <c r="S21" s="68">
        <f t="shared" ref="S21" si="19">S14/R14*1000</f>
        <v>1006</v>
      </c>
    </row>
    <row r="22" spans="1:19" x14ac:dyDescent="0.2">
      <c r="A22" s="32" t="s">
        <v>35</v>
      </c>
      <c r="B22" s="33"/>
      <c r="C22" s="56"/>
      <c r="D22" s="57"/>
      <c r="E22" s="68"/>
      <c r="F22" s="68"/>
      <c r="G22" s="79"/>
      <c r="H22" s="68"/>
      <c r="I22" s="79"/>
      <c r="J22" s="68"/>
      <c r="K22" s="79"/>
      <c r="L22" s="68"/>
      <c r="M22" s="79"/>
      <c r="N22" s="65"/>
      <c r="O22" s="65"/>
      <c r="P22" s="65"/>
      <c r="Q22" s="65"/>
      <c r="R22" s="65"/>
      <c r="S22" s="65"/>
    </row>
    <row r="23" spans="1:19" ht="15" x14ac:dyDescent="0.2">
      <c r="A23" s="34" t="s">
        <v>34</v>
      </c>
      <c r="B23" s="33" t="s">
        <v>14</v>
      </c>
      <c r="C23" s="55" t="s">
        <v>71</v>
      </c>
      <c r="D23" s="57"/>
      <c r="E23" s="68"/>
      <c r="F23" s="68"/>
      <c r="G23" s="68"/>
      <c r="H23" s="70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</row>
    <row r="24" spans="1:19" x14ac:dyDescent="0.2">
      <c r="A24" s="34" t="s">
        <v>36</v>
      </c>
      <c r="B24" s="33" t="s">
        <v>14</v>
      </c>
      <c r="C24" s="55" t="s">
        <v>71</v>
      </c>
      <c r="D24" s="57">
        <v>-232</v>
      </c>
      <c r="E24" s="68">
        <f>E21-E23</f>
        <v>1076.9230769230769</v>
      </c>
      <c r="F24" s="68">
        <f t="shared" ref="F24:Q24" si="20">F21-F23</f>
        <v>1004.9999999999999</v>
      </c>
      <c r="G24" s="68">
        <f t="shared" si="20"/>
        <v>1006</v>
      </c>
      <c r="H24" s="68">
        <f t="shared" si="20"/>
        <v>1005.0000000000001</v>
      </c>
      <c r="I24" s="68">
        <f t="shared" si="20"/>
        <v>1006</v>
      </c>
      <c r="J24" s="68">
        <f>J21-J23</f>
        <v>1004.9999999999999</v>
      </c>
      <c r="K24" s="68">
        <f>K21-K23</f>
        <v>1006</v>
      </c>
      <c r="L24" s="68">
        <f>L21-L23</f>
        <v>1005.0000000000001</v>
      </c>
      <c r="M24" s="68">
        <f t="shared" si="20"/>
        <v>1006</v>
      </c>
      <c r="N24" s="68">
        <f t="shared" si="20"/>
        <v>1004.9999999999999</v>
      </c>
      <c r="O24" s="68">
        <f t="shared" si="20"/>
        <v>1006.0000000000002</v>
      </c>
      <c r="P24" s="68">
        <f t="shared" si="20"/>
        <v>1005.0000000000001</v>
      </c>
      <c r="Q24" s="68">
        <f t="shared" si="20"/>
        <v>1006.0000000000002</v>
      </c>
      <c r="R24" s="68">
        <f t="shared" ref="R24:S24" si="21">R21-R23</f>
        <v>1005.0000000000001</v>
      </c>
      <c r="S24" s="68">
        <f t="shared" si="21"/>
        <v>1006</v>
      </c>
    </row>
    <row r="25" spans="1:19" x14ac:dyDescent="0.2">
      <c r="A25" s="114" t="s">
        <v>19</v>
      </c>
      <c r="B25" s="115"/>
      <c r="C25" s="58"/>
      <c r="D25" s="59"/>
      <c r="E25" s="87"/>
      <c r="F25" s="53"/>
      <c r="G25" s="60"/>
      <c r="H25" s="53"/>
      <c r="I25" s="60"/>
      <c r="J25" s="53"/>
      <c r="K25" s="60"/>
      <c r="L25" s="53"/>
      <c r="M25" s="60"/>
      <c r="N25" s="66"/>
      <c r="O25" s="66"/>
      <c r="P25" s="66"/>
      <c r="Q25" s="66"/>
      <c r="R25" s="66"/>
      <c r="S25" s="66"/>
    </row>
    <row r="26" spans="1:19" x14ac:dyDescent="0.2">
      <c r="A26" s="114" t="s">
        <v>8</v>
      </c>
      <c r="B26" s="115"/>
      <c r="C26" s="58"/>
      <c r="D26" s="59"/>
      <c r="E26" s="87"/>
      <c r="F26" s="53"/>
      <c r="G26" s="60"/>
      <c r="H26" s="53"/>
      <c r="I26" s="60"/>
      <c r="J26" s="53"/>
      <c r="K26" s="60"/>
      <c r="L26" s="53"/>
      <c r="M26" s="60"/>
      <c r="N26" s="66"/>
      <c r="O26" s="66"/>
      <c r="P26" s="66"/>
      <c r="Q26" s="66"/>
      <c r="R26" s="66"/>
      <c r="S26" s="66"/>
    </row>
    <row r="27" spans="1:19" ht="25.5" x14ac:dyDescent="0.2">
      <c r="A27" s="21" t="s">
        <v>21</v>
      </c>
      <c r="B27" s="13" t="s">
        <v>20</v>
      </c>
      <c r="C27" s="18">
        <v>35614.6</v>
      </c>
      <c r="D27" s="45">
        <v>42147.35</v>
      </c>
      <c r="E27" s="67">
        <v>45913.43</v>
      </c>
      <c r="F27" s="67">
        <f>E27*F28/100</f>
        <v>46326.650870000005</v>
      </c>
      <c r="G27" s="67">
        <f t="shared" ref="G27:Q27" si="22">F27*G28/100</f>
        <v>46326.650870000005</v>
      </c>
      <c r="H27" s="67">
        <f t="shared" si="22"/>
        <v>46372.977520870001</v>
      </c>
      <c r="I27" s="67">
        <f t="shared" si="22"/>
        <v>46558.46943095349</v>
      </c>
      <c r="J27" s="67">
        <f t="shared" si="22"/>
        <v>47675.872697296378</v>
      </c>
      <c r="K27" s="67">
        <f t="shared" si="22"/>
        <v>47866.576188085564</v>
      </c>
      <c r="L27" s="67">
        <f t="shared" si="22"/>
        <v>48058.042492837907</v>
      </c>
      <c r="M27" s="67">
        <f t="shared" si="22"/>
        <v>48058.042492837907</v>
      </c>
      <c r="N27" s="67">
        <f t="shared" si="22"/>
        <v>48058.042492837907</v>
      </c>
      <c r="O27" s="67">
        <f t="shared" si="22"/>
        <v>48202.216620316423</v>
      </c>
      <c r="P27" s="67">
        <f t="shared" si="22"/>
        <v>48443.227703418008</v>
      </c>
      <c r="Q27" s="67">
        <f t="shared" si="22"/>
        <v>48443.227703418008</v>
      </c>
      <c r="R27" s="67">
        <f t="shared" ref="R27" si="23">Q27*R28/100</f>
        <v>48685.443841935099</v>
      </c>
      <c r="S27" s="67">
        <f t="shared" ref="S27" si="24">R27*S28/100</f>
        <v>48685.443841935099</v>
      </c>
    </row>
    <row r="28" spans="1:19" ht="38.25" x14ac:dyDescent="0.2">
      <c r="A28" s="21" t="s">
        <v>22</v>
      </c>
      <c r="B28" s="13" t="s">
        <v>7</v>
      </c>
      <c r="C28" s="14">
        <v>100.4</v>
      </c>
      <c r="D28" s="45">
        <v>79.900000000000006</v>
      </c>
      <c r="E28" s="88">
        <v>108.9</v>
      </c>
      <c r="F28" s="20">
        <v>100.9</v>
      </c>
      <c r="G28" s="20">
        <v>100</v>
      </c>
      <c r="H28" s="20">
        <v>100.1</v>
      </c>
      <c r="I28" s="20">
        <v>100.4</v>
      </c>
      <c r="J28" s="15">
        <v>102.4</v>
      </c>
      <c r="K28" s="16">
        <v>100.4</v>
      </c>
      <c r="L28" s="20">
        <v>100.4</v>
      </c>
      <c r="M28" s="16">
        <v>100</v>
      </c>
      <c r="N28" s="22">
        <v>100</v>
      </c>
      <c r="O28" s="22">
        <v>100.3</v>
      </c>
      <c r="P28" s="22">
        <v>100.5</v>
      </c>
      <c r="Q28" s="22">
        <v>100</v>
      </c>
      <c r="R28" s="22">
        <v>100.5</v>
      </c>
      <c r="S28" s="22">
        <v>100</v>
      </c>
    </row>
    <row r="29" spans="1:19" x14ac:dyDescent="0.2">
      <c r="A29" s="103" t="s">
        <v>37</v>
      </c>
      <c r="B29" s="104"/>
      <c r="C29" s="63"/>
      <c r="D29" s="64"/>
      <c r="E29" s="85"/>
      <c r="F29" s="10"/>
      <c r="G29" s="71"/>
      <c r="H29" s="10"/>
      <c r="I29" s="71"/>
      <c r="J29" s="10"/>
      <c r="K29" s="71"/>
      <c r="L29" s="10"/>
      <c r="M29" s="71"/>
      <c r="N29" s="47"/>
      <c r="O29" s="47"/>
      <c r="P29" s="47"/>
      <c r="Q29" s="47"/>
      <c r="R29" s="47"/>
      <c r="S29" s="47"/>
    </row>
    <row r="30" spans="1:19" ht="38.25" x14ac:dyDescent="0.2">
      <c r="A30" s="34" t="s">
        <v>61</v>
      </c>
      <c r="B30" s="33" t="s">
        <v>48</v>
      </c>
      <c r="C30" s="18">
        <v>159945.60000000001</v>
      </c>
      <c r="D30" s="45">
        <v>942184.4</v>
      </c>
      <c r="E30" s="67">
        <f>D30*E31/100</f>
        <v>992120.17319999996</v>
      </c>
      <c r="F30" s="67">
        <f>E30*F31/100</f>
        <v>993112.29337319988</v>
      </c>
      <c r="G30" s="67">
        <f t="shared" ref="G30:Q30" si="25">F30*G31/100</f>
        <v>993112.29337319988</v>
      </c>
      <c r="H30" s="67">
        <f t="shared" si="25"/>
        <v>994105.40566657309</v>
      </c>
      <c r="I30" s="67">
        <f t="shared" si="25"/>
        <v>994105.40566657309</v>
      </c>
      <c r="J30" s="67">
        <f t="shared" si="25"/>
        <v>995099.51107223961</v>
      </c>
      <c r="K30" s="67">
        <f t="shared" si="25"/>
        <v>995099.51107223961</v>
      </c>
      <c r="L30" s="67">
        <f t="shared" si="25"/>
        <v>996094.61058331176</v>
      </c>
      <c r="M30" s="67">
        <f t="shared" si="25"/>
        <v>996094.61058331176</v>
      </c>
      <c r="N30" s="67">
        <f t="shared" si="25"/>
        <v>997090.70519389492</v>
      </c>
      <c r="O30" s="67">
        <f t="shared" si="25"/>
        <v>997090.70519389492</v>
      </c>
      <c r="P30" s="67">
        <f t="shared" si="25"/>
        <v>998087.79589908873</v>
      </c>
      <c r="Q30" s="67">
        <f t="shared" si="25"/>
        <v>998087.79589908873</v>
      </c>
      <c r="R30" s="67">
        <f t="shared" ref="R30" si="26">Q30*R31/100</f>
        <v>999085.88369498774</v>
      </c>
      <c r="S30" s="67">
        <f t="shared" ref="S30" si="27">R30*S31/100</f>
        <v>999085.88369498774</v>
      </c>
    </row>
    <row r="31" spans="1:19" ht="35.25" customHeight="1" x14ac:dyDescent="0.2">
      <c r="A31" s="42" t="s">
        <v>62</v>
      </c>
      <c r="B31" s="33" t="s">
        <v>60</v>
      </c>
      <c r="C31" s="23">
        <v>101.7</v>
      </c>
      <c r="D31" s="45">
        <v>113.8</v>
      </c>
      <c r="E31" s="89">
        <v>105.3</v>
      </c>
      <c r="F31" s="16">
        <v>100.1</v>
      </c>
      <c r="G31" s="16">
        <v>100</v>
      </c>
      <c r="H31" s="16">
        <v>100.1</v>
      </c>
      <c r="I31" s="16">
        <v>100</v>
      </c>
      <c r="J31" s="15">
        <v>100.1</v>
      </c>
      <c r="K31" s="22">
        <v>100</v>
      </c>
      <c r="L31" s="15">
        <v>100.1</v>
      </c>
      <c r="M31" s="22">
        <v>100</v>
      </c>
      <c r="N31" s="20">
        <v>100.1</v>
      </c>
      <c r="O31" s="20">
        <v>100</v>
      </c>
      <c r="P31" s="20">
        <v>100.1</v>
      </c>
      <c r="Q31" s="20">
        <v>100</v>
      </c>
      <c r="R31" s="20">
        <v>100.1</v>
      </c>
      <c r="S31" s="20">
        <v>100</v>
      </c>
    </row>
    <row r="32" spans="1:19" x14ac:dyDescent="0.2">
      <c r="A32" s="103" t="s">
        <v>38</v>
      </c>
      <c r="B32" s="104"/>
      <c r="C32" s="63"/>
      <c r="D32" s="64"/>
      <c r="E32" s="85"/>
      <c r="F32" s="10"/>
      <c r="G32" s="71"/>
      <c r="H32" s="10"/>
      <c r="I32" s="71"/>
      <c r="J32" s="10"/>
      <c r="K32" s="71"/>
      <c r="L32" s="10"/>
      <c r="M32" s="71"/>
      <c r="N32" s="47"/>
      <c r="O32" s="47"/>
      <c r="P32" s="47"/>
      <c r="Q32" s="47"/>
      <c r="R32" s="47"/>
      <c r="S32" s="47"/>
    </row>
    <row r="33" spans="1:19" ht="51" x14ac:dyDescent="0.2">
      <c r="A33" s="21" t="s">
        <v>10</v>
      </c>
      <c r="B33" s="13" t="s">
        <v>11</v>
      </c>
      <c r="C33" s="17">
        <v>45.9</v>
      </c>
      <c r="D33" s="17">
        <v>45.9</v>
      </c>
      <c r="E33" s="90">
        <v>45.9</v>
      </c>
      <c r="F33" s="17">
        <v>45.9</v>
      </c>
      <c r="G33" s="17">
        <v>45.9</v>
      </c>
      <c r="H33" s="17">
        <v>45.9</v>
      </c>
      <c r="I33" s="17">
        <v>45.9</v>
      </c>
      <c r="J33" s="17">
        <v>45.9</v>
      </c>
      <c r="K33" s="17">
        <v>45.9</v>
      </c>
      <c r="L33" s="17">
        <v>45.9</v>
      </c>
      <c r="M33" s="17">
        <v>45.9</v>
      </c>
      <c r="N33" s="17">
        <v>45.9</v>
      </c>
      <c r="O33" s="17">
        <v>45.9</v>
      </c>
      <c r="P33" s="17">
        <v>45.9</v>
      </c>
      <c r="Q33" s="17">
        <v>45.9</v>
      </c>
      <c r="R33" s="17">
        <v>45.9</v>
      </c>
      <c r="S33" s="17">
        <v>45.9</v>
      </c>
    </row>
    <row r="34" spans="1:19" x14ac:dyDescent="0.2">
      <c r="A34" s="103" t="s">
        <v>12</v>
      </c>
      <c r="B34" s="104"/>
      <c r="C34" s="63"/>
      <c r="D34" s="64"/>
      <c r="E34" s="85"/>
      <c r="F34" s="10"/>
      <c r="G34" s="71"/>
      <c r="H34" s="10"/>
      <c r="I34" s="71"/>
      <c r="J34" s="10"/>
      <c r="K34" s="71"/>
      <c r="L34" s="10"/>
      <c r="M34" s="71"/>
      <c r="N34" s="47"/>
      <c r="O34" s="47"/>
      <c r="P34" s="47"/>
      <c r="Q34" s="47"/>
      <c r="R34" s="47"/>
      <c r="S34" s="47"/>
    </row>
    <row r="35" spans="1:19" x14ac:dyDescent="0.2">
      <c r="A35" s="103" t="s">
        <v>13</v>
      </c>
      <c r="B35" s="104"/>
      <c r="C35" s="47"/>
      <c r="D35" s="48"/>
      <c r="E35" s="91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</row>
    <row r="36" spans="1:19" ht="39" customHeight="1" x14ac:dyDescent="0.2">
      <c r="A36" s="73" t="s">
        <v>73</v>
      </c>
      <c r="B36" s="72" t="s">
        <v>23</v>
      </c>
      <c r="C36" s="72">
        <v>73</v>
      </c>
      <c r="D36" s="72">
        <v>73</v>
      </c>
      <c r="E36" s="92">
        <v>73</v>
      </c>
      <c r="F36" s="16">
        <v>73</v>
      </c>
      <c r="G36" s="16">
        <v>73</v>
      </c>
      <c r="H36" s="16">
        <v>73</v>
      </c>
      <c r="I36" s="16">
        <v>73</v>
      </c>
      <c r="J36" s="16">
        <v>73</v>
      </c>
      <c r="K36" s="16">
        <v>73</v>
      </c>
      <c r="L36" s="16">
        <v>73</v>
      </c>
      <c r="M36" s="16">
        <v>73</v>
      </c>
      <c r="N36" s="16">
        <v>73</v>
      </c>
      <c r="O36" s="16">
        <v>73</v>
      </c>
      <c r="P36" s="16">
        <v>73</v>
      </c>
      <c r="Q36" s="16">
        <v>73</v>
      </c>
      <c r="R36" s="16">
        <v>73</v>
      </c>
      <c r="S36" s="16">
        <v>73</v>
      </c>
    </row>
    <row r="37" spans="1:19" x14ac:dyDescent="0.2">
      <c r="A37" s="107" t="s">
        <v>39</v>
      </c>
      <c r="B37" s="108"/>
      <c r="C37" s="49"/>
      <c r="D37" s="50"/>
      <c r="E37" s="93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</row>
    <row r="38" spans="1:19" ht="16.5" customHeight="1" x14ac:dyDescent="0.2">
      <c r="A38" s="109" t="s">
        <v>40</v>
      </c>
      <c r="B38" s="110"/>
      <c r="C38" s="51"/>
      <c r="D38" s="52"/>
      <c r="E38" s="93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</row>
    <row r="39" spans="1:19" ht="25.5" x14ac:dyDescent="0.2">
      <c r="A39" s="34" t="s">
        <v>63</v>
      </c>
      <c r="B39" s="33" t="s">
        <v>48</v>
      </c>
      <c r="C39" s="37">
        <v>380311.8</v>
      </c>
      <c r="D39" s="45">
        <v>422472</v>
      </c>
      <c r="E39" s="80">
        <f>D39*80.5/100</f>
        <v>340089.96</v>
      </c>
      <c r="F39" s="80">
        <v>348886.2</v>
      </c>
      <c r="G39" s="80">
        <v>348886.2</v>
      </c>
      <c r="H39" s="80">
        <v>344379.8</v>
      </c>
      <c r="I39" s="80">
        <v>344379.8</v>
      </c>
      <c r="J39" s="80">
        <v>328341.7</v>
      </c>
      <c r="K39" s="80">
        <v>328341.7</v>
      </c>
      <c r="L39" s="80">
        <f t="shared" ref="L39:Q39" si="28">K39*80.5/100</f>
        <v>264315.06849999999</v>
      </c>
      <c r="M39" s="80">
        <f t="shared" si="28"/>
        <v>212773.63014249998</v>
      </c>
      <c r="N39" s="80">
        <f t="shared" si="28"/>
        <v>171282.77226471249</v>
      </c>
      <c r="O39" s="80">
        <f t="shared" si="28"/>
        <v>137882.63167309354</v>
      </c>
      <c r="P39" s="80">
        <f t="shared" si="28"/>
        <v>110995.5184968403</v>
      </c>
      <c r="Q39" s="80">
        <f t="shared" si="28"/>
        <v>89351.392389956454</v>
      </c>
      <c r="R39" s="80">
        <f t="shared" ref="R39" si="29">Q39*80.5/100</f>
        <v>71927.870873914944</v>
      </c>
      <c r="S39" s="80">
        <f t="shared" ref="S39" si="30">R39*80.5/100</f>
        <v>57901.936053501529</v>
      </c>
    </row>
    <row r="40" spans="1:19" ht="25.5" x14ac:dyDescent="0.2">
      <c r="A40" s="34" t="s">
        <v>64</v>
      </c>
      <c r="B40" s="33" t="s">
        <v>48</v>
      </c>
      <c r="C40" s="37">
        <v>368804.9</v>
      </c>
      <c r="D40" s="45">
        <v>454099.5</v>
      </c>
      <c r="E40" s="80">
        <f>D40*72.4/100</f>
        <v>328768.038</v>
      </c>
      <c r="F40" s="80">
        <v>348886.2</v>
      </c>
      <c r="G40" s="80">
        <v>348886.2</v>
      </c>
      <c r="H40" s="80">
        <v>344379.8</v>
      </c>
      <c r="I40" s="80">
        <v>344379.8</v>
      </c>
      <c r="J40" s="80">
        <v>328341.7</v>
      </c>
      <c r="K40" s="80">
        <v>328341.7</v>
      </c>
      <c r="L40" s="80">
        <f t="shared" ref="L40:Q40" si="31">K40*72.4/100</f>
        <v>237719.39080000002</v>
      </c>
      <c r="M40" s="80">
        <f t="shared" si="31"/>
        <v>172108.83893920004</v>
      </c>
      <c r="N40" s="80">
        <f t="shared" si="31"/>
        <v>124606.79939198084</v>
      </c>
      <c r="O40" s="80">
        <f t="shared" si="31"/>
        <v>90215.32275979413</v>
      </c>
      <c r="P40" s="80">
        <f t="shared" si="31"/>
        <v>65315.893678090957</v>
      </c>
      <c r="Q40" s="80">
        <f t="shared" si="31"/>
        <v>47288.707022937851</v>
      </c>
      <c r="R40" s="80">
        <f t="shared" ref="R40" si="32">Q40*72.4/100</f>
        <v>34237.023884607006</v>
      </c>
      <c r="S40" s="80">
        <f t="shared" ref="S40" si="33">R40*72.4/100</f>
        <v>24787.605292455475</v>
      </c>
    </row>
    <row r="41" spans="1:19" ht="25.5" x14ac:dyDescent="0.2">
      <c r="A41" s="34" t="s">
        <v>65</v>
      </c>
      <c r="B41" s="33" t="s">
        <v>48</v>
      </c>
      <c r="C41" s="37">
        <v>-11506.9</v>
      </c>
      <c r="D41" s="45">
        <v>31629.3</v>
      </c>
      <c r="E41" s="80">
        <f>-11321.9</f>
        <v>-11321.9</v>
      </c>
      <c r="F41" s="80">
        <f t="shared" ref="F41:K41" si="34">F39-F40</f>
        <v>0</v>
      </c>
      <c r="G41" s="80">
        <f t="shared" si="34"/>
        <v>0</v>
      </c>
      <c r="H41" s="80">
        <f t="shared" si="34"/>
        <v>0</v>
      </c>
      <c r="I41" s="80">
        <f t="shared" si="34"/>
        <v>0</v>
      </c>
      <c r="J41" s="80">
        <f t="shared" si="34"/>
        <v>0</v>
      </c>
      <c r="K41" s="80">
        <f t="shared" si="34"/>
        <v>0</v>
      </c>
      <c r="L41" s="80">
        <f>-26595.7</f>
        <v>-26595.7</v>
      </c>
      <c r="M41" s="80">
        <f>-40664.8</f>
        <v>-40664.800000000003</v>
      </c>
      <c r="N41" s="80">
        <f>-46676</f>
        <v>-46676</v>
      </c>
      <c r="O41" s="80">
        <f>-47667.3</f>
        <v>-47667.3</v>
      </c>
      <c r="P41" s="80">
        <f>-45679.6</f>
        <v>-45679.6</v>
      </c>
      <c r="Q41" s="80">
        <f>-42062.7</f>
        <v>-42062.7</v>
      </c>
      <c r="R41" s="80">
        <f>-45679.6</f>
        <v>-45679.6</v>
      </c>
      <c r="S41" s="80">
        <f>-42062.7</f>
        <v>-42062.7</v>
      </c>
    </row>
    <row r="42" spans="1:19" x14ac:dyDescent="0.2">
      <c r="A42" s="101" t="s">
        <v>41</v>
      </c>
      <c r="B42" s="102"/>
      <c r="C42" s="49"/>
      <c r="D42" s="50"/>
      <c r="E42" s="93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</row>
    <row r="43" spans="1:19" x14ac:dyDescent="0.2">
      <c r="A43" s="101" t="s">
        <v>42</v>
      </c>
      <c r="B43" s="102"/>
      <c r="C43" s="49"/>
      <c r="D43" s="50"/>
      <c r="E43" s="93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</row>
    <row r="44" spans="1:19" x14ac:dyDescent="0.2">
      <c r="A44" s="34" t="s">
        <v>43</v>
      </c>
      <c r="B44" s="33" t="s">
        <v>44</v>
      </c>
      <c r="C44" s="69">
        <v>302.3</v>
      </c>
      <c r="D44" s="69">
        <v>365.5</v>
      </c>
      <c r="E44" s="94">
        <v>365.5</v>
      </c>
      <c r="F44" s="69">
        <v>365.5</v>
      </c>
      <c r="G44" s="69">
        <v>365.5</v>
      </c>
      <c r="H44" s="69">
        <v>365.5</v>
      </c>
      <c r="I44" s="69">
        <v>365.5</v>
      </c>
      <c r="J44" s="69">
        <v>365.5</v>
      </c>
      <c r="K44" s="69">
        <v>365.5</v>
      </c>
      <c r="L44" s="69">
        <v>365.5</v>
      </c>
      <c r="M44" s="69">
        <v>365.5</v>
      </c>
      <c r="N44" s="69">
        <v>365.5</v>
      </c>
      <c r="O44" s="69">
        <v>365.5</v>
      </c>
      <c r="P44" s="69">
        <v>363.7</v>
      </c>
      <c r="Q44" s="69">
        <v>363.7</v>
      </c>
      <c r="R44" s="69">
        <v>363.7</v>
      </c>
      <c r="S44" s="69">
        <v>363.7</v>
      </c>
    </row>
    <row r="45" spans="1:19" ht="25.5" x14ac:dyDescent="0.2">
      <c r="A45" s="34" t="s">
        <v>45</v>
      </c>
      <c r="B45" s="33" t="s">
        <v>46</v>
      </c>
      <c r="C45" s="69">
        <v>59.3</v>
      </c>
      <c r="D45" s="69">
        <v>66.7</v>
      </c>
      <c r="E45" s="94">
        <v>66.7</v>
      </c>
      <c r="F45" s="69">
        <v>66.7</v>
      </c>
      <c r="G45" s="69">
        <v>66.7</v>
      </c>
      <c r="H45" s="69">
        <v>66.7</v>
      </c>
      <c r="I45" s="69">
        <v>66.7</v>
      </c>
      <c r="J45" s="69">
        <v>66.7</v>
      </c>
      <c r="K45" s="69">
        <v>66.7</v>
      </c>
      <c r="L45" s="69">
        <v>66.7</v>
      </c>
      <c r="M45" s="69">
        <v>66.7</v>
      </c>
      <c r="N45" s="69">
        <v>66.7</v>
      </c>
      <c r="O45" s="69">
        <v>66.7</v>
      </c>
      <c r="P45" s="69">
        <v>66.7</v>
      </c>
      <c r="Q45" s="69">
        <v>66.7</v>
      </c>
      <c r="R45" s="69">
        <v>66.7</v>
      </c>
      <c r="S45" s="69">
        <v>66.7</v>
      </c>
    </row>
    <row r="46" spans="1:19" ht="25.5" x14ac:dyDescent="0.2">
      <c r="A46" s="34" t="s">
        <v>47</v>
      </c>
      <c r="B46" s="33" t="s">
        <v>48</v>
      </c>
      <c r="C46" s="49">
        <v>454.7</v>
      </c>
      <c r="D46" s="45">
        <v>865.1</v>
      </c>
      <c r="E46" s="93">
        <v>380</v>
      </c>
      <c r="F46" s="50">
        <v>428</v>
      </c>
      <c r="G46" s="50">
        <v>428</v>
      </c>
      <c r="H46" s="50">
        <v>416</v>
      </c>
      <c r="I46" s="50">
        <v>416</v>
      </c>
      <c r="J46" s="50">
        <v>416</v>
      </c>
      <c r="K46" s="50">
        <v>416</v>
      </c>
      <c r="L46" s="50">
        <f t="shared" ref="L46:Q46" si="35">K46*80.3/100</f>
        <v>334.04799999999994</v>
      </c>
      <c r="M46" s="50">
        <f t="shared" si="35"/>
        <v>268.24054399999994</v>
      </c>
      <c r="N46" s="50">
        <f t="shared" si="35"/>
        <v>215.39715683199995</v>
      </c>
      <c r="O46" s="50">
        <f t="shared" si="35"/>
        <v>172.96391693609596</v>
      </c>
      <c r="P46" s="50">
        <f t="shared" si="35"/>
        <v>138.89002529968505</v>
      </c>
      <c r="Q46" s="50">
        <f t="shared" si="35"/>
        <v>111.5286903156471</v>
      </c>
      <c r="R46" s="50">
        <f t="shared" ref="R46" si="36">Q46*80.3/100</f>
        <v>89.557538323464613</v>
      </c>
      <c r="S46" s="50">
        <f t="shared" ref="S46" si="37">R46*80.3/100</f>
        <v>71.914703273742077</v>
      </c>
    </row>
    <row r="47" spans="1:19" ht="38.25" x14ac:dyDescent="0.2">
      <c r="A47" s="39" t="s">
        <v>49</v>
      </c>
      <c r="B47" s="33" t="s">
        <v>48</v>
      </c>
      <c r="C47" s="19">
        <v>21957</v>
      </c>
      <c r="D47" s="45">
        <v>23713.3</v>
      </c>
      <c r="E47" s="83">
        <v>23600</v>
      </c>
      <c r="F47" s="81">
        <v>21000</v>
      </c>
      <c r="G47" s="81">
        <v>21000</v>
      </c>
      <c r="H47" s="81">
        <v>21000</v>
      </c>
      <c r="I47" s="81">
        <v>21000</v>
      </c>
      <c r="J47" s="81">
        <v>21000</v>
      </c>
      <c r="K47" s="81">
        <v>21000</v>
      </c>
      <c r="L47" s="81">
        <f t="shared" ref="L47:P47" si="38">K47*85.4/100</f>
        <v>17934.000000000004</v>
      </c>
      <c r="M47" s="81">
        <f t="shared" si="38"/>
        <v>15315.636000000004</v>
      </c>
      <c r="N47" s="81">
        <f t="shared" si="38"/>
        <v>13079.553144000005</v>
      </c>
      <c r="O47" s="81">
        <f t="shared" si="38"/>
        <v>11169.938384976005</v>
      </c>
      <c r="P47" s="81">
        <f t="shared" si="38"/>
        <v>9539.1273807695088</v>
      </c>
      <c r="Q47" s="81">
        <f>P47*85.4/100</f>
        <v>8146.4147831771616</v>
      </c>
      <c r="R47" s="81">
        <f t="shared" ref="R47" si="39">Q47*85.4/100</f>
        <v>6957.0382248332971</v>
      </c>
      <c r="S47" s="81">
        <f>R47*85.4/100</f>
        <v>5941.3106440076363</v>
      </c>
    </row>
    <row r="48" spans="1:19" x14ac:dyDescent="0.2">
      <c r="A48" s="99" t="s">
        <v>66</v>
      </c>
      <c r="B48" s="100"/>
      <c r="C48" s="19"/>
      <c r="D48" s="30"/>
      <c r="E48" s="83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</row>
    <row r="49" spans="1:19" x14ac:dyDescent="0.2">
      <c r="A49" s="121" t="s">
        <v>67</v>
      </c>
      <c r="B49" s="122"/>
      <c r="C49" s="19"/>
      <c r="D49" s="30"/>
      <c r="E49" s="83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</row>
    <row r="50" spans="1:19" x14ac:dyDescent="0.2">
      <c r="A50" s="43" t="s">
        <v>68</v>
      </c>
      <c r="B50" s="44" t="s">
        <v>23</v>
      </c>
      <c r="C50" s="46">
        <v>2</v>
      </c>
      <c r="D50" s="46">
        <v>2</v>
      </c>
      <c r="E50" s="83">
        <v>2</v>
      </c>
      <c r="F50" s="76">
        <v>2</v>
      </c>
      <c r="G50" s="76">
        <v>2</v>
      </c>
      <c r="H50" s="76">
        <v>2</v>
      </c>
      <c r="I50" s="76">
        <v>2</v>
      </c>
      <c r="J50" s="76">
        <v>2</v>
      </c>
      <c r="K50" s="76">
        <v>2</v>
      </c>
      <c r="L50" s="76">
        <v>2</v>
      </c>
      <c r="M50" s="76">
        <v>2</v>
      </c>
      <c r="N50" s="76">
        <v>2</v>
      </c>
      <c r="O50" s="76">
        <v>2</v>
      </c>
      <c r="P50" s="76">
        <v>2</v>
      </c>
      <c r="Q50" s="76">
        <v>2</v>
      </c>
      <c r="R50" s="76">
        <v>2</v>
      </c>
      <c r="S50" s="76">
        <v>2</v>
      </c>
    </row>
    <row r="51" spans="1:19" x14ac:dyDescent="0.2">
      <c r="A51" s="105" t="s">
        <v>69</v>
      </c>
      <c r="B51" s="106"/>
      <c r="C51" s="19"/>
      <c r="D51" s="30"/>
      <c r="E51" s="83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</row>
    <row r="52" spans="1:19" x14ac:dyDescent="0.2">
      <c r="A52" s="43" t="s">
        <v>70</v>
      </c>
      <c r="B52" s="44" t="s">
        <v>23</v>
      </c>
      <c r="C52" s="46">
        <v>1</v>
      </c>
      <c r="D52" s="46">
        <v>1</v>
      </c>
      <c r="E52" s="83">
        <v>1</v>
      </c>
      <c r="F52" s="76">
        <v>1</v>
      </c>
      <c r="G52" s="76">
        <v>1</v>
      </c>
      <c r="H52" s="76">
        <v>1</v>
      </c>
      <c r="I52" s="76">
        <v>1</v>
      </c>
      <c r="J52" s="76">
        <v>1</v>
      </c>
      <c r="K52" s="76">
        <v>1</v>
      </c>
      <c r="L52" s="76">
        <v>1</v>
      </c>
      <c r="M52" s="76">
        <v>1</v>
      </c>
      <c r="N52" s="76">
        <v>1</v>
      </c>
      <c r="O52" s="76">
        <v>1</v>
      </c>
      <c r="P52" s="76">
        <v>1</v>
      </c>
      <c r="Q52" s="76">
        <v>1</v>
      </c>
      <c r="R52" s="76">
        <v>1</v>
      </c>
      <c r="S52" s="76">
        <v>1</v>
      </c>
    </row>
    <row r="53" spans="1:19" x14ac:dyDescent="0.2">
      <c r="A53" s="32" t="s">
        <v>50</v>
      </c>
      <c r="B53" s="33"/>
      <c r="C53" s="49"/>
      <c r="D53" s="50"/>
      <c r="E53" s="93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</row>
    <row r="54" spans="1:19" x14ac:dyDescent="0.2">
      <c r="A54" s="32" t="s">
        <v>51</v>
      </c>
      <c r="B54" s="33"/>
      <c r="C54" s="19"/>
      <c r="D54" s="30"/>
      <c r="E54" s="83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</row>
    <row r="55" spans="1:19" ht="38.25" x14ac:dyDescent="0.2">
      <c r="A55" s="40" t="s">
        <v>52</v>
      </c>
      <c r="B55" s="33" t="s">
        <v>53</v>
      </c>
      <c r="C55" s="19">
        <v>8502</v>
      </c>
      <c r="D55" s="45">
        <v>15022</v>
      </c>
      <c r="E55" s="95">
        <v>15022</v>
      </c>
      <c r="F55" s="45">
        <v>15022</v>
      </c>
      <c r="G55" s="45">
        <v>15022</v>
      </c>
      <c r="H55" s="45">
        <v>15022</v>
      </c>
      <c r="I55" s="45">
        <v>15022</v>
      </c>
      <c r="J55" s="45">
        <v>15022</v>
      </c>
      <c r="K55" s="45">
        <v>15022</v>
      </c>
      <c r="L55" s="45">
        <v>15022</v>
      </c>
      <c r="M55" s="45">
        <v>15022</v>
      </c>
      <c r="N55" s="45">
        <v>15022</v>
      </c>
      <c r="O55" s="45">
        <v>15022</v>
      </c>
      <c r="P55" s="45">
        <v>15022</v>
      </c>
      <c r="Q55" s="45">
        <v>15022</v>
      </c>
      <c r="R55" s="45">
        <v>15022</v>
      </c>
      <c r="S55" s="45">
        <v>15022</v>
      </c>
    </row>
    <row r="56" spans="1:19" x14ac:dyDescent="0.2">
      <c r="A56" s="34" t="s">
        <v>54</v>
      </c>
      <c r="B56" s="33" t="s">
        <v>9</v>
      </c>
      <c r="C56" s="61">
        <v>0.03</v>
      </c>
      <c r="D56" s="62">
        <v>0.04</v>
      </c>
      <c r="E56" s="82">
        <v>0.04</v>
      </c>
      <c r="F56" s="82">
        <v>0.04</v>
      </c>
      <c r="G56" s="82">
        <v>0.04</v>
      </c>
      <c r="H56" s="82">
        <v>0.04</v>
      </c>
      <c r="I56" s="82">
        <v>0.04</v>
      </c>
      <c r="J56" s="82">
        <v>0.04</v>
      </c>
      <c r="K56" s="82">
        <v>0.04</v>
      </c>
      <c r="L56" s="82">
        <v>0.04</v>
      </c>
      <c r="M56" s="82">
        <v>0.04</v>
      </c>
      <c r="N56" s="82">
        <v>0.04</v>
      </c>
      <c r="O56" s="82">
        <v>0.04</v>
      </c>
      <c r="P56" s="82">
        <v>0.04</v>
      </c>
      <c r="Q56" s="82">
        <v>0.04</v>
      </c>
      <c r="R56" s="82">
        <v>0.04</v>
      </c>
      <c r="S56" s="82">
        <v>0.04</v>
      </c>
    </row>
    <row r="57" spans="1:19" ht="39" customHeight="1" x14ac:dyDescent="0.2">
      <c r="A57" s="34" t="s">
        <v>55</v>
      </c>
      <c r="B57" s="33" t="s">
        <v>14</v>
      </c>
      <c r="C57" s="61">
        <v>7</v>
      </c>
      <c r="D57" s="62">
        <v>10</v>
      </c>
      <c r="E57" s="82">
        <v>7</v>
      </c>
      <c r="F57" s="82">
        <v>7</v>
      </c>
      <c r="G57" s="82">
        <v>7</v>
      </c>
      <c r="H57" s="82">
        <v>7</v>
      </c>
      <c r="I57" s="82">
        <v>7</v>
      </c>
      <c r="J57" s="82">
        <v>7</v>
      </c>
      <c r="K57" s="82">
        <v>7</v>
      </c>
      <c r="L57" s="82">
        <v>7</v>
      </c>
      <c r="M57" s="82">
        <v>7</v>
      </c>
      <c r="N57" s="82">
        <v>7</v>
      </c>
      <c r="O57" s="82">
        <v>7</v>
      </c>
      <c r="P57" s="82">
        <v>7</v>
      </c>
      <c r="Q57" s="82">
        <v>7</v>
      </c>
      <c r="R57" s="82">
        <v>7</v>
      </c>
      <c r="S57" s="82">
        <v>7</v>
      </c>
    </row>
    <row r="58" spans="1:19" x14ac:dyDescent="0.2">
      <c r="A58" s="99" t="s">
        <v>56</v>
      </c>
      <c r="B58" s="100"/>
      <c r="C58" s="19"/>
      <c r="D58" s="30"/>
      <c r="E58" s="83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</row>
    <row r="59" spans="1:19" x14ac:dyDescent="0.2">
      <c r="A59" s="99" t="s">
        <v>57</v>
      </c>
      <c r="B59" s="100"/>
      <c r="C59" s="49"/>
      <c r="D59" s="50"/>
      <c r="E59" s="93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</row>
    <row r="60" spans="1:19" ht="25.5" x14ac:dyDescent="0.2">
      <c r="A60" s="41" t="s">
        <v>58</v>
      </c>
      <c r="B60" s="33" t="s">
        <v>59</v>
      </c>
      <c r="C60" s="19" t="s">
        <v>71</v>
      </c>
      <c r="D60" s="45">
        <v>526797</v>
      </c>
      <c r="E60" s="83">
        <f>D60*101.9/100</f>
        <v>536806.14300000004</v>
      </c>
      <c r="F60" s="83">
        <f>E60*103.3/100</f>
        <v>554520.745719</v>
      </c>
      <c r="G60" s="83">
        <f>E60*103.9/100</f>
        <v>557741.58257700002</v>
      </c>
      <c r="H60" s="83">
        <f>F60*103.9/100</f>
        <v>576147.05480204104</v>
      </c>
      <c r="I60" s="83">
        <f>G60*104.1/100</f>
        <v>580608.98746265704</v>
      </c>
      <c r="J60" s="83">
        <f>H60*103.3/100</f>
        <v>595159.90761050838</v>
      </c>
      <c r="K60" s="83">
        <f>I60*103.9/100</f>
        <v>603252.73797370074</v>
      </c>
      <c r="L60" s="83">
        <f>J60*103.3/100</f>
        <v>614800.18456165516</v>
      </c>
      <c r="M60" s="83">
        <f>K60*104.2/100</f>
        <v>628589.35296859627</v>
      </c>
      <c r="N60" s="83">
        <f t="shared" ref="N60:S60" si="40">L60*104/100</f>
        <v>639392.19194412138</v>
      </c>
      <c r="O60" s="83">
        <f t="shared" si="40"/>
        <v>653732.92708734015</v>
      </c>
      <c r="P60" s="83">
        <f t="shared" si="40"/>
        <v>664967.87962188618</v>
      </c>
      <c r="Q60" s="83">
        <f t="shared" si="40"/>
        <v>679882.24417083384</v>
      </c>
      <c r="R60" s="83">
        <f t="shared" si="40"/>
        <v>691566.5948067616</v>
      </c>
      <c r="S60" s="83">
        <f t="shared" si="40"/>
        <v>707077.53393766715</v>
      </c>
    </row>
    <row r="63" spans="1:19" x14ac:dyDescent="0.2">
      <c r="E63" s="26"/>
      <c r="F63" s="24"/>
      <c r="G63" s="24"/>
      <c r="H63" s="24"/>
      <c r="I63" s="24"/>
      <c r="J63" s="24"/>
    </row>
  </sheetData>
  <mergeCells count="35">
    <mergeCell ref="R9:S9"/>
    <mergeCell ref="F8:S8"/>
    <mergeCell ref="B6:N6"/>
    <mergeCell ref="A48:B48"/>
    <mergeCell ref="A49:B49"/>
    <mergeCell ref="P9:Q9"/>
    <mergeCell ref="F9:G9"/>
    <mergeCell ref="H9:I9"/>
    <mergeCell ref="J9:K9"/>
    <mergeCell ref="L9:M9"/>
    <mergeCell ref="N9:O9"/>
    <mergeCell ref="A26:B26"/>
    <mergeCell ref="A29:B29"/>
    <mergeCell ref="A35:B35"/>
    <mergeCell ref="A32:B32"/>
    <mergeCell ref="E9:E10"/>
    <mergeCell ref="A11:B11"/>
    <mergeCell ref="A25:B25"/>
    <mergeCell ref="A8:A10"/>
    <mergeCell ref="B8:B10"/>
    <mergeCell ref="C9:C10"/>
    <mergeCell ref="D9:D10"/>
    <mergeCell ref="N1:Q1"/>
    <mergeCell ref="N2:Q2"/>
    <mergeCell ref="N3:Q3"/>
    <mergeCell ref="N4:Q4"/>
    <mergeCell ref="M5:P5"/>
    <mergeCell ref="A59:B59"/>
    <mergeCell ref="A42:B42"/>
    <mergeCell ref="A43:B43"/>
    <mergeCell ref="A58:B58"/>
    <mergeCell ref="A34:B34"/>
    <mergeCell ref="A51:B51"/>
    <mergeCell ref="A37:B37"/>
    <mergeCell ref="A38:B38"/>
  </mergeCells>
  <printOptions horizontalCentered="1"/>
  <pageMargins left="0.54" right="0.26" top="0.54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сокращен. (2)</vt:lpstr>
      <vt:lpstr>'проект сокращен. (2)'!Заголовки_для_печати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Танская Диляра Нугмановна</dc:creator>
  <cp:lastModifiedBy>Лякина Елена Васильевна</cp:lastModifiedBy>
  <cp:lastPrinted>2018-12-25T05:12:47Z</cp:lastPrinted>
  <dcterms:created xsi:type="dcterms:W3CDTF">2016-09-19T03:48:55Z</dcterms:created>
  <dcterms:modified xsi:type="dcterms:W3CDTF">2018-12-27T07:12:09Z</dcterms:modified>
</cp:coreProperties>
</file>