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8\08 Имущество\МП\774-п от 09.11.2018 - копия\"/>
    </mc:Choice>
  </mc:AlternateContent>
  <bookViews>
    <workbookView xWindow="0" yWindow="0" windowWidth="28800" windowHeight="12435"/>
  </bookViews>
  <sheets>
    <sheet name="2018" sheetId="1" r:id="rId1"/>
  </sheets>
  <definedNames>
    <definedName name="_xlnm._FilterDatabase" localSheetId="0" hidden="1">'2018'!$A$6:$J$130</definedName>
    <definedName name="Z_24583E6D_89B9_498A_976C_5AD203482A74_.wvu.PrintArea" localSheetId="0" hidden="1">'2018'!$A$1:$I$105</definedName>
    <definedName name="Z_37320934_34E6_4722_8E92_9F77EAB0AB6C_.wvu.PrintArea" localSheetId="0" hidden="1">'2018'!$A$1:$I$105</definedName>
    <definedName name="Z_469057AC_3DDA_472C_AA7B_B76ECE8A31ED_.wvu.PrintArea" localSheetId="0" hidden="1">'2018'!$A$1:$I$105</definedName>
    <definedName name="Z_5A8F0DBE_1BD9_41FF_9CF6_686C098930B2_.wvu.PrintArea" localSheetId="0" hidden="1">'2018'!$A$1:$I$105</definedName>
    <definedName name="Z_5C46AB69_1E93_463E_95D4_983D6B00B8B3_.wvu.PrintArea" localSheetId="0" hidden="1">'2018'!$A$1:$I$105</definedName>
    <definedName name="Z_5EA8AD4D_8094_4555_8AE0_D79579B47F9D_.wvu.PrintArea" localSheetId="0" hidden="1">'2018'!$A$1:$I$105</definedName>
    <definedName name="Z_6557DF1B_A1FD_4066_A0B1_7FD2DCF99760_.wvu.PrintArea" localSheetId="0" hidden="1">'2018'!$A$1:$I$105</definedName>
    <definedName name="Z_C05F6FFF_1269_4C02_9403_BA19A562A00F_.wvu.PrintArea" localSheetId="0" hidden="1">'2018'!$A$1:$I$105</definedName>
    <definedName name="Z_D846739F_98AA_4162_A91D_7F60BADD3165_.wvu.PrintArea" localSheetId="0" hidden="1">'2018'!$A$1:$I$105</definedName>
    <definedName name="Z_E7EECBF4_6533_4B1B_A11E_1CAF8171C831_.wvu.PrintArea" localSheetId="0" hidden="1">'2018'!$A$1:$I$105</definedName>
    <definedName name="Z_F815E10B_333A_4E46_B2BE_60F93FB6C339_.wvu.PrintArea" localSheetId="0" hidden="1">'2018'!$A$1:$I$105</definedName>
    <definedName name="_xlnm.Print_Titles" localSheetId="0">'2018'!$3:$5</definedName>
    <definedName name="_xlnm.Print_Area" localSheetId="0">'2018'!$A$1:$I$130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31" i="1"/>
  <c r="G98" i="1" l="1"/>
  <c r="G55" i="1"/>
  <c r="G97" i="1"/>
  <c r="G87" i="1"/>
  <c r="G81" i="1"/>
  <c r="G69" i="1"/>
  <c r="G63" i="1"/>
  <c r="G57" i="1"/>
  <c r="G38" i="1"/>
  <c r="G13" i="1"/>
  <c r="G25" i="1"/>
  <c r="G54" i="1"/>
  <c r="G92" i="1" l="1"/>
  <c r="G18" i="1"/>
  <c r="G86" i="1"/>
  <c r="G56" i="1"/>
  <c r="G37" i="1" l="1"/>
  <c r="G85" i="1" l="1"/>
  <c r="G42" i="1"/>
  <c r="G49" i="1" l="1"/>
  <c r="G45" i="1" s="1"/>
  <c r="H25" i="1" l="1"/>
  <c r="I25" i="1"/>
  <c r="F25" i="1"/>
  <c r="G24" i="1"/>
  <c r="H24" i="1"/>
  <c r="F24" i="1"/>
  <c r="G23" i="1"/>
  <c r="H23" i="1"/>
  <c r="I23" i="1"/>
  <c r="F23" i="1"/>
  <c r="G22" i="1"/>
  <c r="H22" i="1"/>
  <c r="I22" i="1"/>
  <c r="F22" i="1"/>
  <c r="G21" i="1"/>
  <c r="H21" i="1"/>
  <c r="I21" i="1"/>
  <c r="F21" i="1"/>
  <c r="G104" i="1" l="1"/>
  <c r="G88" i="1"/>
  <c r="E92" i="1"/>
  <c r="E91" i="1"/>
  <c r="E90" i="1"/>
  <c r="E89" i="1"/>
  <c r="I88" i="1"/>
  <c r="H88" i="1"/>
  <c r="F88" i="1"/>
  <c r="G20" i="1"/>
  <c r="G14" i="1"/>
  <c r="G8" i="1"/>
  <c r="E18" i="1"/>
  <c r="E17" i="1"/>
  <c r="E16" i="1"/>
  <c r="E15" i="1"/>
  <c r="I14" i="1"/>
  <c r="H14" i="1"/>
  <c r="F14" i="1"/>
  <c r="E88" i="1" l="1"/>
  <c r="G117" i="1"/>
  <c r="E14" i="1"/>
  <c r="H37" i="1" l="1"/>
  <c r="G48" i="1" l="1"/>
  <c r="G103" i="1" s="1"/>
  <c r="G82" i="1" l="1"/>
  <c r="F86" i="1" l="1"/>
  <c r="F43" i="1"/>
  <c r="F79" i="1" l="1"/>
  <c r="F122" i="1"/>
  <c r="F48" i="1"/>
  <c r="F97" i="1"/>
  <c r="E78" i="1"/>
  <c r="E79" i="1"/>
  <c r="E80" i="1"/>
  <c r="E81" i="1"/>
  <c r="E77" i="1"/>
  <c r="F76" i="1"/>
  <c r="E74" i="1"/>
  <c r="F103" i="1" l="1"/>
  <c r="F82" i="1"/>
  <c r="E82" i="1" s="1"/>
  <c r="G76" i="1"/>
  <c r="H76" i="1"/>
  <c r="I76" i="1"/>
  <c r="F70" i="1"/>
  <c r="E70" i="1" s="1"/>
  <c r="G124" i="1"/>
  <c r="H124" i="1"/>
  <c r="I124" i="1"/>
  <c r="F124" i="1"/>
  <c r="G123" i="1"/>
  <c r="F123" i="1"/>
  <c r="G122" i="1"/>
  <c r="H122" i="1"/>
  <c r="I122" i="1"/>
  <c r="G121" i="1"/>
  <c r="H121" i="1"/>
  <c r="I121" i="1"/>
  <c r="F121" i="1"/>
  <c r="G120" i="1"/>
  <c r="H120" i="1"/>
  <c r="I120" i="1"/>
  <c r="F120" i="1"/>
  <c r="E120" i="1" s="1"/>
  <c r="E108" i="1"/>
  <c r="E109" i="1"/>
  <c r="E110" i="1"/>
  <c r="E111" i="1"/>
  <c r="E112" i="1"/>
  <c r="G107" i="1"/>
  <c r="H107" i="1"/>
  <c r="I107" i="1"/>
  <c r="F107" i="1"/>
  <c r="E107" i="1" s="1"/>
  <c r="G99" i="1"/>
  <c r="H99" i="1"/>
  <c r="I99" i="1"/>
  <c r="F99" i="1"/>
  <c r="F98" i="1"/>
  <c r="H97" i="1"/>
  <c r="E97" i="1" s="1"/>
  <c r="I97" i="1"/>
  <c r="G96" i="1"/>
  <c r="H96" i="1"/>
  <c r="I96" i="1"/>
  <c r="F96" i="1"/>
  <c r="G95" i="1"/>
  <c r="H95" i="1"/>
  <c r="I95" i="1"/>
  <c r="F95" i="1"/>
  <c r="E95" i="1" s="1"/>
  <c r="E87" i="1"/>
  <c r="E86" i="1"/>
  <c r="E85" i="1"/>
  <c r="E84" i="1"/>
  <c r="E83" i="1"/>
  <c r="H82" i="1"/>
  <c r="I82" i="1"/>
  <c r="E75" i="1"/>
  <c r="E73" i="1"/>
  <c r="E72" i="1"/>
  <c r="E71" i="1"/>
  <c r="G70" i="1"/>
  <c r="H70" i="1"/>
  <c r="I70" i="1"/>
  <c r="E69" i="1"/>
  <c r="E67" i="1"/>
  <c r="E66" i="1"/>
  <c r="E65" i="1"/>
  <c r="G64" i="1"/>
  <c r="F64" i="1"/>
  <c r="F58" i="1"/>
  <c r="F20" i="1"/>
  <c r="F8" i="1"/>
  <c r="E30" i="1"/>
  <c r="E34" i="1"/>
  <c r="E38" i="1"/>
  <c r="E43" i="1"/>
  <c r="E63" i="1"/>
  <c r="E62" i="1"/>
  <c r="E61" i="1"/>
  <c r="E60" i="1"/>
  <c r="E59" i="1"/>
  <c r="G58" i="1"/>
  <c r="H58" i="1"/>
  <c r="I58" i="1"/>
  <c r="E57" i="1"/>
  <c r="E56" i="1"/>
  <c r="E55" i="1"/>
  <c r="E54" i="1"/>
  <c r="E53" i="1"/>
  <c r="G52" i="1"/>
  <c r="H52" i="1"/>
  <c r="I52" i="1"/>
  <c r="F52" i="1"/>
  <c r="H49" i="1"/>
  <c r="F49" i="1"/>
  <c r="H48" i="1"/>
  <c r="I48" i="1"/>
  <c r="G47" i="1"/>
  <c r="H47" i="1"/>
  <c r="I47" i="1"/>
  <c r="F47" i="1"/>
  <c r="F102" i="1" s="1"/>
  <c r="F127" i="1" s="1"/>
  <c r="G46" i="1"/>
  <c r="H46" i="1"/>
  <c r="I46" i="1"/>
  <c r="F46" i="1"/>
  <c r="F101" i="1" s="1"/>
  <c r="E40" i="1"/>
  <c r="E44" i="1"/>
  <c r="E42" i="1"/>
  <c r="E41" i="1"/>
  <c r="G39" i="1"/>
  <c r="H39" i="1"/>
  <c r="I39" i="1"/>
  <c r="F39" i="1"/>
  <c r="E35" i="1"/>
  <c r="E36" i="1"/>
  <c r="G33" i="1"/>
  <c r="H33" i="1"/>
  <c r="F33" i="1"/>
  <c r="E29" i="1"/>
  <c r="E31" i="1"/>
  <c r="E32" i="1"/>
  <c r="E28" i="1"/>
  <c r="G27" i="1"/>
  <c r="H27" i="1"/>
  <c r="I27" i="1"/>
  <c r="F27" i="1"/>
  <c r="E10" i="1"/>
  <c r="E11" i="1"/>
  <c r="E13" i="1"/>
  <c r="E9" i="1"/>
  <c r="G94" i="1" l="1"/>
  <c r="E96" i="1"/>
  <c r="F114" i="1"/>
  <c r="F126" i="1"/>
  <c r="E124" i="1"/>
  <c r="E46" i="1"/>
  <c r="E121" i="1"/>
  <c r="E47" i="1"/>
  <c r="F115" i="1"/>
  <c r="E27" i="1"/>
  <c r="G119" i="1"/>
  <c r="F94" i="1"/>
  <c r="F116" i="1"/>
  <c r="F128" i="1"/>
  <c r="E58" i="1"/>
  <c r="E99" i="1"/>
  <c r="E48" i="1"/>
  <c r="F104" i="1"/>
  <c r="E122" i="1"/>
  <c r="F119" i="1"/>
  <c r="E52" i="1"/>
  <c r="E39" i="1"/>
  <c r="F50" i="1"/>
  <c r="F105" i="1" s="1"/>
  <c r="F130" i="1" s="1"/>
  <c r="H101" i="1"/>
  <c r="F118" i="1" l="1"/>
  <c r="I101" i="1"/>
  <c r="G101" i="1"/>
  <c r="E21" i="1"/>
  <c r="H114" i="1"/>
  <c r="H126" i="1"/>
  <c r="F117" i="1"/>
  <c r="F129" i="1"/>
  <c r="F45" i="1"/>
  <c r="F100" i="1"/>
  <c r="H8" i="1"/>
  <c r="G126" i="1" l="1"/>
  <c r="E101" i="1"/>
  <c r="G114" i="1"/>
  <c r="E114" i="1" s="1"/>
  <c r="I126" i="1"/>
  <c r="E126" i="1" s="1"/>
  <c r="I114" i="1"/>
  <c r="F125" i="1"/>
  <c r="F113" i="1"/>
  <c r="E106" i="1"/>
  <c r="I68" i="1"/>
  <c r="H68" i="1"/>
  <c r="I50" i="1"/>
  <c r="H50" i="1"/>
  <c r="H45" i="1" s="1"/>
  <c r="G50" i="1"/>
  <c r="I37" i="1"/>
  <c r="I105" i="1"/>
  <c r="I103" i="1"/>
  <c r="H103" i="1"/>
  <c r="H102" i="1"/>
  <c r="I12" i="1"/>
  <c r="I98" i="1" l="1"/>
  <c r="I94" i="1" s="1"/>
  <c r="I64" i="1"/>
  <c r="I49" i="1"/>
  <c r="I33" i="1"/>
  <c r="E33" i="1" s="1"/>
  <c r="E37" i="1"/>
  <c r="E68" i="1"/>
  <c r="H64" i="1"/>
  <c r="E64" i="1" s="1"/>
  <c r="H123" i="1"/>
  <c r="H98" i="1"/>
  <c r="I24" i="1"/>
  <c r="E12" i="1"/>
  <c r="I123" i="1"/>
  <c r="I119" i="1" s="1"/>
  <c r="I8" i="1"/>
  <c r="E8" i="1" s="1"/>
  <c r="H105" i="1"/>
  <c r="E23" i="1"/>
  <c r="H118" i="1"/>
  <c r="H130" i="1"/>
  <c r="H20" i="1"/>
  <c r="H128" i="1"/>
  <c r="H116" i="1"/>
  <c r="I102" i="1"/>
  <c r="I20" i="1"/>
  <c r="E22" i="1"/>
  <c r="G102" i="1"/>
  <c r="I118" i="1"/>
  <c r="I130" i="1"/>
  <c r="H115" i="1"/>
  <c r="H127" i="1"/>
  <c r="I128" i="1"/>
  <c r="I116" i="1"/>
  <c r="E50" i="1"/>
  <c r="E25" i="1"/>
  <c r="G105" i="1"/>
  <c r="G118" i="1" s="1"/>
  <c r="E76" i="1"/>
  <c r="G100" i="1" l="1"/>
  <c r="E123" i="1"/>
  <c r="H119" i="1"/>
  <c r="E119" i="1" s="1"/>
  <c r="I45" i="1"/>
  <c r="E45" i="1" s="1"/>
  <c r="E49" i="1"/>
  <c r="I104" i="1"/>
  <c r="H94" i="1"/>
  <c r="E94" i="1" s="1"/>
  <c r="E98" i="1"/>
  <c r="H104" i="1"/>
  <c r="E20" i="1"/>
  <c r="I127" i="1"/>
  <c r="I115" i="1"/>
  <c r="G116" i="1"/>
  <c r="E116" i="1" s="1"/>
  <c r="G128" i="1"/>
  <c r="E128" i="1" s="1"/>
  <c r="E103" i="1"/>
  <c r="G127" i="1"/>
  <c r="E102" i="1"/>
  <c r="G115" i="1"/>
  <c r="I117" i="1"/>
  <c r="I113" i="1" s="1"/>
  <c r="I129" i="1"/>
  <c r="E24" i="1"/>
  <c r="G130" i="1"/>
  <c r="E105" i="1"/>
  <c r="H100" i="1"/>
  <c r="I125" i="1" l="1"/>
  <c r="E127" i="1"/>
  <c r="H117" i="1"/>
  <c r="H113" i="1" s="1"/>
  <c r="H129" i="1"/>
  <c r="H125" i="1" s="1"/>
  <c r="E115" i="1"/>
  <c r="G129" i="1"/>
  <c r="E129" i="1" s="1"/>
  <c r="E104" i="1"/>
  <c r="E118" i="1"/>
  <c r="E130" i="1"/>
  <c r="I100" i="1"/>
  <c r="G125" i="1" l="1"/>
  <c r="E125" i="1" s="1"/>
  <c r="G113" i="1"/>
  <c r="E113" i="1" s="1"/>
  <c r="E117" i="1"/>
  <c r="E100" i="1"/>
</calcChain>
</file>

<file path=xl/comments1.xml><?xml version="1.0" encoding="utf-8"?>
<comments xmlns="http://schemas.openxmlformats.org/spreadsheetml/2006/main">
  <authors>
    <author>Туйкина И В</author>
    <author>Ткачева Е А</author>
  </authors>
  <commentList>
    <comment ref="B33" authorId="0" shapeId="0">
      <text>
        <r>
          <rPr>
            <b/>
            <sz val="12"/>
            <color indexed="81"/>
            <rFont val="Tahoma"/>
            <family val="2"/>
            <charset val="204"/>
          </rPr>
          <t>Туйкина И В:</t>
        </r>
        <r>
          <rPr>
            <sz val="12"/>
            <color indexed="81"/>
            <rFont val="Tahoma"/>
            <family val="2"/>
            <charset val="204"/>
          </rPr>
          <t xml:space="preserve">
-оценка имущества;
-обследование жилых помещений, домов; (показатели №5,6)                                                        
- техническое освидетельствование, техническое обслуживание, планово-предупредительный ремонт подъемной вертикальной платформы для инвалидов «Мультилифт»;   
 Ремонт морского клуба </t>
        </r>
      </text>
    </comment>
    <comment ref="B64" authorId="0" shapeId="0">
      <text>
        <r>
          <rPr>
            <b/>
            <sz val="9"/>
            <color indexed="81"/>
            <rFont val="Tahoma"/>
            <family val="2"/>
            <charset val="204"/>
          </rPr>
          <t>Туйкина И В:</t>
        </r>
        <r>
          <rPr>
            <sz val="9"/>
            <color indexed="81"/>
            <rFont val="Tahoma"/>
            <family val="2"/>
            <charset val="204"/>
          </rPr>
          <t xml:space="preserve">
агентский договор и коммуналка по незаселенному жил.фонду, коммуналка</t>
        </r>
      </text>
    </comment>
    <comment ref="B82" authorId="1" shapeId="0">
      <text>
        <r>
          <rPr>
            <b/>
            <sz val="9"/>
            <color indexed="81"/>
            <rFont val="Tahoma"/>
            <family val="2"/>
            <charset val="204"/>
          </rPr>
          <t>Ткачева Е А:</t>
        </r>
        <r>
          <rPr>
            <sz val="9"/>
            <color indexed="81"/>
            <rFont val="Tahoma"/>
            <family val="2"/>
            <charset val="204"/>
          </rPr>
          <t xml:space="preserve">
ремонт, перепланировка 7-6б-56</t>
        </r>
      </text>
    </comment>
  </commentList>
</comments>
</file>

<file path=xl/sharedStrings.xml><?xml version="1.0" encoding="utf-8"?>
<sst xmlns="http://schemas.openxmlformats.org/spreadsheetml/2006/main" count="178" uniqueCount="53">
  <si>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</si>
  <si>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</si>
  <si>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</si>
  <si>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</si>
  <si>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Ответственный исполни-тель / соисполнитель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</si>
  <si>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</si>
  <si>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</si>
  <si>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</si>
  <si>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</si>
  <si>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2018 г.</t>
  </si>
  <si>
    <t>2019 г.</t>
  </si>
  <si>
    <t>2020 г.</t>
  </si>
  <si>
    <t>Подпрограмма I "Управление земельными ресурсами в городском поселении Пойковский"</t>
  </si>
  <si>
    <t>1.</t>
  </si>
  <si>
    <t>Проведение работ по образованию земельных участков (показатели №1,2)</t>
  </si>
  <si>
    <t>МУ «Администрация городского поселения Пойковский»  отдел градостроительства и землепользования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</si>
  <si>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</si>
  <si>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</si>
  <si>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</si>
  <si>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</si>
  <si>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</si>
  <si>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</si>
  <si>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Подпрограмма II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</si>
  <si>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№3,4,6)</t>
  </si>
  <si>
    <t>2.</t>
  </si>
  <si>
    <t xml:space="preserve">Владение, пользование и распоряжение имуществом, находящимся в муниципальной собственности (показатель №5)
</t>
  </si>
  <si>
    <t>Итого по подпрограмме II</t>
  </si>
  <si>
    <t>Подпрограмма III "Управление муниципальным жилищным фондом в городском поселении Пойковский"</t>
  </si>
  <si>
    <t>Ликвидация опасности проживания в строениях, приспособленных для проживания  (показатель №7)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</si>
  <si>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</si>
  <si>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Снос расселенных многоквартирных домов (показатель №9)</t>
  </si>
  <si>
    <t>3.</t>
  </si>
  <si>
    <t>Содержание муниципального жилого фонда  (показатель №8,9)</t>
  </si>
  <si>
    <t>4.</t>
  </si>
  <si>
    <t>Возмещение за жилое помещение (показатель №9)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</si>
  <si>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</si>
  <si>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</si>
  <si>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</si>
  <si>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</si>
  <si>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</si>
  <si>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</si>
  <si>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</si>
  <si>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>2017 г.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</si>
  <si>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</si>
  <si>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</si>
  <si>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</si>
  <si>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</si>
  <si>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</si>
  <si>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</si>
  <si>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</si>
  <si>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</si>
  <si>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Проведение муниципального земельного контроля (показатель 8)</t>
  </si>
  <si>
    <t>Проведение муниципального жилищного контроля (показатель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</si>
</sst>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00_ ;\-#,##0.00000\ "/>
    <numFmt numFmtId="165" formatCode="_-* #,##0.00000\ _₽_-;\-* #,##0.0\ _₽_-;_-* &quot;-&quot;?\ _₽_-;_-@_-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_р_._-;_-@_-"/>
    <numFmt numFmtId="169" formatCode="#,##0.00000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53">
    <xf numFmtId="0" fontId="0" fillId="0" borderId="0" xfId="0"/>
    <xf numFmtId="165" fontId="2" fillId="0" borderId="1" xfId="1" applyNumberFormat="1" applyFont="1" applyFill="1" applyBorder="1" applyAlignment="1">
      <alignment horizontal="right" vertical="top"/>
    </xf>
    <xf numFmtId="165" fontId="3" fillId="0" borderId="1" xfId="1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/>
    </xf>
    <xf numFmtId="165" fontId="2" fillId="0" borderId="1" xfId="1" applyNumberFormat="1" applyFont="1" applyFill="1" applyBorder="1" applyAlignment="1">
      <alignment vertical="top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165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7" fontId="3" fillId="0" borderId="0" xfId="0" applyNumberFormat="1" applyFont="1" applyFill="1" applyAlignment="1">
      <alignment vertical="top"/>
    </xf>
    <xf numFmtId="165" fontId="3" fillId="0" borderId="1" xfId="0" applyNumberFormat="1" applyFont="1" applyFill="1" applyBorder="1" applyAlignment="1">
      <alignment horizontal="left" vertical="top" wrapText="1"/>
    </xf>
    <xf numFmtId="168" fontId="3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vertical="top"/>
    </xf>
    <xf numFmtId="165" fontId="3" fillId="0" borderId="1" xfId="1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horizontal="center" vertical="top"/>
    </xf>
    <xf numFmtId="167" fontId="2" fillId="0" borderId="0" xfId="0" applyNumberFormat="1" applyFont="1" applyFill="1" applyAlignment="1">
      <alignment vertical="top"/>
    </xf>
    <xf numFmtId="169" fontId="2" fillId="0" borderId="0" xfId="0" applyNumberFormat="1" applyFont="1" applyFill="1" applyAlignment="1">
      <alignment vertical="top"/>
    </xf>
    <xf numFmtId="169" fontId="3" fillId="0" borderId="0" xfId="0" applyNumberFormat="1" applyFont="1" applyFill="1" applyAlignment="1">
      <alignment vertical="top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169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169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167" fontId="8" fillId="0" borderId="0" xfId="0" applyNumberFormat="1" applyFont="1" applyFill="1" applyAlignment="1">
      <alignment vertical="top"/>
    </xf>
    <xf numFmtId="169" fontId="9" fillId="0" borderId="0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/>
    </xf>
    <xf numFmtId="165" fontId="2" fillId="0" borderId="1" xfId="1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34"/>
  <sheetViews>
    <sheetView tabSelected="1" view="pageBreakPreview" topLeftCell="A85" zoomScale="70" zoomScaleNormal="70" zoomScaleSheetLayoutView="70" workbookViewId="0">
      <selection activeCell="F16" sqref="F16"/>
    </sheetView>
  </sheetViews>
  <sheetFormatPr defaultColWidth="9.140625" defaultRowHeight="16.5" outlineLevelRow="1" x14ac:dyDescent="0.25"/>
  <cols>
    <col min="1" max="1" width="6.5703125" style="8" customWidth="1"/>
    <col min="2" max="2" width="46.85546875" style="9" customWidth="1"/>
    <col min="3" max="3" width="40.42578125" style="10" customWidth="1"/>
    <col min="4" max="4" width="36.85546875" style="9" customWidth="1"/>
    <col min="5" max="6" width="23.7109375" style="9" customWidth="1"/>
    <col min="7" max="7" width="23.5703125" style="9" customWidth="1"/>
    <col min="8" max="8" width="24.140625" style="9" customWidth="1"/>
    <col min="9" max="9" width="20.85546875" style="9" customWidth="1"/>
    <col min="10" max="10" width="18.28515625" style="26" customWidth="1"/>
    <col min="11" max="11" width="16.42578125" style="26" bestFit="1" customWidth="1"/>
    <col min="12" max="12" width="19.5703125" style="9" bestFit="1" customWidth="1"/>
    <col min="13" max="16384" width="9.140625" style="9"/>
  </cols>
  <sheetData>
    <row r="1" spans="1:12" x14ac:dyDescent="0.25">
      <c r="G1" s="47" t="s">
        <v>0</v>
      </c>
      <c r="H1" s="47"/>
      <c r="I1" s="47"/>
    </row>
    <row r="2" spans="1:12" ht="25.5" customHeight="1" x14ac:dyDescent="0.25">
      <c r="A2" s="48" t="s">
        <v>1</v>
      </c>
      <c r="B2" s="48"/>
      <c r="C2" s="48"/>
      <c r="D2" s="48"/>
      <c r="E2" s="48"/>
      <c r="F2" s="48"/>
      <c r="G2" s="48"/>
      <c r="H2" s="48"/>
      <c r="I2" s="48"/>
    </row>
    <row r="3" spans="1:12" ht="16.5" customHeight="1" x14ac:dyDescent="0.25">
      <c r="A3" s="49" t="s">
        <v>2</v>
      </c>
      <c r="B3" s="50" t="s">
        <v>3</v>
      </c>
      <c r="C3" s="41" t="s">
        <v>4</v>
      </c>
      <c r="D3" s="50" t="s">
        <v>5</v>
      </c>
      <c r="E3" s="50" t="s">
        <v>6</v>
      </c>
      <c r="F3" s="50"/>
      <c r="G3" s="50"/>
      <c r="H3" s="50"/>
      <c r="I3" s="50"/>
    </row>
    <row r="4" spans="1:12" x14ac:dyDescent="0.25">
      <c r="A4" s="49"/>
      <c r="B4" s="50"/>
      <c r="C4" s="41"/>
      <c r="D4" s="50"/>
      <c r="E4" s="51" t="s">
        <v>7</v>
      </c>
      <c r="F4" s="29"/>
      <c r="G4" s="50"/>
      <c r="H4" s="50"/>
      <c r="I4" s="50"/>
    </row>
    <row r="5" spans="1:12" x14ac:dyDescent="0.25">
      <c r="A5" s="49"/>
      <c r="B5" s="50"/>
      <c r="C5" s="41"/>
      <c r="D5" s="50"/>
      <c r="E5" s="51"/>
      <c r="F5" s="28" t="s">
        <v>42</v>
      </c>
      <c r="G5" s="40" t="s">
        <v>9</v>
      </c>
      <c r="H5" s="28" t="s">
        <v>10</v>
      </c>
      <c r="I5" s="28" t="s">
        <v>11</v>
      </c>
    </row>
    <row r="6" spans="1:12" x14ac:dyDescent="0.25">
      <c r="A6" s="30">
        <v>1</v>
      </c>
      <c r="B6" s="11">
        <v>2</v>
      </c>
      <c r="C6" s="12">
        <v>3</v>
      </c>
      <c r="D6" s="11">
        <v>4</v>
      </c>
      <c r="E6" s="11">
        <v>5</v>
      </c>
      <c r="F6" s="11"/>
      <c r="G6" s="11">
        <v>7</v>
      </c>
      <c r="H6" s="11">
        <v>8</v>
      </c>
      <c r="I6" s="11">
        <v>9</v>
      </c>
    </row>
    <row r="7" spans="1:12" ht="30.75" customHeight="1" x14ac:dyDescent="0.25">
      <c r="A7" s="45" t="s">
        <v>12</v>
      </c>
      <c r="B7" s="45"/>
      <c r="C7" s="45"/>
      <c r="D7" s="45"/>
      <c r="E7" s="45"/>
      <c r="F7" s="45"/>
      <c r="G7" s="45"/>
      <c r="H7" s="45"/>
      <c r="I7" s="45"/>
    </row>
    <row r="8" spans="1:12" ht="17.25" customHeight="1" outlineLevel="1" x14ac:dyDescent="0.25">
      <c r="A8" s="42" t="s">
        <v>13</v>
      </c>
      <c r="B8" s="41" t="s">
        <v>14</v>
      </c>
      <c r="C8" s="41" t="s">
        <v>15</v>
      </c>
      <c r="D8" s="3" t="s">
        <v>16</v>
      </c>
      <c r="E8" s="13">
        <f>F8+G8+H8+I8</f>
        <v>2914.6726800000001</v>
      </c>
      <c r="F8" s="14">
        <f>SUM(F9:F13)</f>
        <v>320.67268000000001</v>
      </c>
      <c r="G8" s="14">
        <f>SUM(G9:G13)</f>
        <v>162</v>
      </c>
      <c r="H8" s="14">
        <f t="shared" ref="H8:I8" si="0">SUM(H9:H13)</f>
        <v>1197</v>
      </c>
      <c r="I8" s="14">
        <f t="shared" si="0"/>
        <v>1235</v>
      </c>
    </row>
    <row r="9" spans="1:12" ht="17.25" customHeight="1" outlineLevel="1" x14ac:dyDescent="0.25">
      <c r="A9" s="42"/>
      <c r="B9" s="41"/>
      <c r="C9" s="41"/>
      <c r="D9" s="5" t="s">
        <v>41</v>
      </c>
      <c r="E9" s="14">
        <f>SUM(F9:I9)</f>
        <v>0</v>
      </c>
      <c r="F9" s="14">
        <v>0</v>
      </c>
      <c r="G9" s="14">
        <v>0</v>
      </c>
      <c r="H9" s="14">
        <v>0</v>
      </c>
      <c r="I9" s="14">
        <v>0</v>
      </c>
    </row>
    <row r="10" spans="1:12" ht="19.5" customHeight="1" outlineLevel="1" x14ac:dyDescent="0.25">
      <c r="A10" s="42"/>
      <c r="B10" s="41"/>
      <c r="C10" s="41"/>
      <c r="D10" s="5" t="s">
        <v>17</v>
      </c>
      <c r="E10" s="14">
        <f t="shared" ref="E10:E13" si="1">SUM(F10:I10)</f>
        <v>0</v>
      </c>
      <c r="F10" s="1">
        <v>0</v>
      </c>
      <c r="G10" s="1">
        <v>0</v>
      </c>
      <c r="H10" s="1">
        <v>0</v>
      </c>
      <c r="I10" s="1">
        <v>0</v>
      </c>
      <c r="J10" s="31"/>
      <c r="K10" s="31"/>
      <c r="L10" s="32"/>
    </row>
    <row r="11" spans="1:12" ht="16.5" customHeight="1" outlineLevel="1" x14ac:dyDescent="0.25">
      <c r="A11" s="42"/>
      <c r="B11" s="41"/>
      <c r="C11" s="41"/>
      <c r="D11" s="5" t="s">
        <v>18</v>
      </c>
      <c r="E11" s="14">
        <f t="shared" si="1"/>
        <v>0</v>
      </c>
      <c r="F11" s="15">
        <v>0</v>
      </c>
      <c r="G11" s="15">
        <v>0</v>
      </c>
      <c r="H11" s="15">
        <v>0</v>
      </c>
      <c r="I11" s="15">
        <v>0</v>
      </c>
      <c r="J11" s="31"/>
      <c r="K11" s="31"/>
      <c r="L11" s="32"/>
    </row>
    <row r="12" spans="1:12" ht="33" customHeight="1" outlineLevel="1" x14ac:dyDescent="0.25">
      <c r="A12" s="42"/>
      <c r="B12" s="41"/>
      <c r="C12" s="41"/>
      <c r="D12" s="5" t="s">
        <v>19</v>
      </c>
      <c r="E12" s="13">
        <f t="shared" si="1"/>
        <v>2914.6726800000001</v>
      </c>
      <c r="F12" s="1">
        <v>320.67268000000001</v>
      </c>
      <c r="G12" s="1">
        <v>162</v>
      </c>
      <c r="H12" s="1">
        <v>1197</v>
      </c>
      <c r="I12" s="1">
        <f>1150+85</f>
        <v>1235</v>
      </c>
      <c r="J12" s="31"/>
      <c r="K12" s="31"/>
      <c r="L12" s="32"/>
    </row>
    <row r="13" spans="1:12" outlineLevel="1" x14ac:dyDescent="0.25">
      <c r="A13" s="42"/>
      <c r="B13" s="41"/>
      <c r="C13" s="41"/>
      <c r="D13" s="5" t="s">
        <v>20</v>
      </c>
      <c r="E13" s="13">
        <f t="shared" si="1"/>
        <v>0</v>
      </c>
      <c r="F13" s="1">
        <v>0</v>
      </c>
      <c r="G13" s="1">
        <f>1840-1840</f>
        <v>0</v>
      </c>
      <c r="H13" s="1">
        <v>0</v>
      </c>
      <c r="I13" s="1">
        <v>0</v>
      </c>
      <c r="J13" s="31"/>
      <c r="K13" s="31"/>
      <c r="L13" s="32"/>
    </row>
    <row r="14" spans="1:12" ht="17.25" customHeight="1" outlineLevel="1" x14ac:dyDescent="0.25">
      <c r="A14" s="42" t="s">
        <v>49</v>
      </c>
      <c r="B14" s="41" t="s">
        <v>51</v>
      </c>
      <c r="C14" s="41" t="s">
        <v>50</v>
      </c>
      <c r="D14" s="3" t="s">
        <v>16</v>
      </c>
      <c r="E14" s="13">
        <f>F14+G14+H14+I14</f>
        <v>25.000000000000004</v>
      </c>
      <c r="F14" s="14">
        <f>SUM(F15:F19)</f>
        <v>0</v>
      </c>
      <c r="G14" s="14">
        <f>SUM(G15:G19)</f>
        <v>25.000000000000004</v>
      </c>
      <c r="H14" s="14">
        <f t="shared" ref="H14:I14" si="2">SUM(H15:H19)</f>
        <v>0</v>
      </c>
      <c r="I14" s="14">
        <f t="shared" si="2"/>
        <v>0</v>
      </c>
    </row>
    <row r="15" spans="1:12" ht="17.25" customHeight="1" outlineLevel="1" x14ac:dyDescent="0.25">
      <c r="A15" s="42"/>
      <c r="B15" s="41"/>
      <c r="C15" s="41"/>
      <c r="D15" s="37" t="s">
        <v>41</v>
      </c>
      <c r="E15" s="14">
        <f>SUM(F15:I15)</f>
        <v>0</v>
      </c>
      <c r="F15" s="14">
        <v>0</v>
      </c>
      <c r="G15" s="14">
        <v>0</v>
      </c>
      <c r="H15" s="14">
        <v>0</v>
      </c>
      <c r="I15" s="14">
        <v>0</v>
      </c>
    </row>
    <row r="16" spans="1:12" ht="19.5" customHeight="1" outlineLevel="1" x14ac:dyDescent="0.25">
      <c r="A16" s="42"/>
      <c r="B16" s="41"/>
      <c r="C16" s="41"/>
      <c r="D16" s="37" t="s">
        <v>17</v>
      </c>
      <c r="E16" s="14">
        <f t="shared" ref="E16:E18" si="3">SUM(F16:I16)</f>
        <v>0</v>
      </c>
      <c r="F16" s="1">
        <v>0</v>
      </c>
      <c r="G16" s="1">
        <v>0</v>
      </c>
      <c r="H16" s="1">
        <v>0</v>
      </c>
      <c r="I16" s="1">
        <v>0</v>
      </c>
      <c r="J16" s="31"/>
      <c r="K16" s="31"/>
      <c r="L16" s="32"/>
    </row>
    <row r="17" spans="1:12" ht="16.5" customHeight="1" outlineLevel="1" x14ac:dyDescent="0.25">
      <c r="A17" s="42"/>
      <c r="B17" s="41"/>
      <c r="C17" s="41"/>
      <c r="D17" s="37" t="s">
        <v>18</v>
      </c>
      <c r="E17" s="14">
        <f t="shared" si="3"/>
        <v>0</v>
      </c>
      <c r="F17" s="15">
        <v>0</v>
      </c>
      <c r="G17" s="15">
        <v>0</v>
      </c>
      <c r="H17" s="15">
        <v>0</v>
      </c>
      <c r="I17" s="15">
        <v>0</v>
      </c>
      <c r="J17" s="31"/>
      <c r="K17" s="31"/>
      <c r="L17" s="32"/>
    </row>
    <row r="18" spans="1:12" ht="33" customHeight="1" outlineLevel="1" x14ac:dyDescent="0.25">
      <c r="A18" s="42"/>
      <c r="B18" s="41"/>
      <c r="C18" s="41"/>
      <c r="D18" s="37" t="s">
        <v>19</v>
      </c>
      <c r="E18" s="13">
        <f t="shared" si="3"/>
        <v>25.000000000000004</v>
      </c>
      <c r="F18" s="15">
        <v>0</v>
      </c>
      <c r="G18" s="1">
        <f>50-7.16-17.84</f>
        <v>25.000000000000004</v>
      </c>
      <c r="H18" s="15">
        <v>0</v>
      </c>
      <c r="I18" s="15">
        <v>0</v>
      </c>
      <c r="J18" s="31"/>
      <c r="K18" s="31"/>
      <c r="L18" s="32"/>
    </row>
    <row r="19" spans="1:12" outlineLevel="1" x14ac:dyDescent="0.25">
      <c r="A19" s="42"/>
      <c r="B19" s="41"/>
      <c r="C19" s="41"/>
      <c r="D19" s="37" t="s">
        <v>20</v>
      </c>
      <c r="E19" s="38" t="s">
        <v>47</v>
      </c>
      <c r="F19" s="1">
        <v>0</v>
      </c>
      <c r="G19" s="39">
        <v>0</v>
      </c>
      <c r="H19" s="1">
        <v>0</v>
      </c>
      <c r="I19" s="1">
        <v>0</v>
      </c>
      <c r="J19" s="31"/>
      <c r="K19" s="31"/>
      <c r="L19" s="32"/>
    </row>
    <row r="20" spans="1:12" s="16" customFormat="1" ht="22.15" customHeight="1" x14ac:dyDescent="0.25">
      <c r="A20" s="43"/>
      <c r="B20" s="44" t="s">
        <v>21</v>
      </c>
      <c r="C20" s="44"/>
      <c r="D20" s="3" t="s">
        <v>16</v>
      </c>
      <c r="E20" s="14">
        <f>SUM(F20:I20)</f>
        <v>2939.6726800000001</v>
      </c>
      <c r="F20" s="2">
        <f>SUM(F21:F25)</f>
        <v>320.67268000000001</v>
      </c>
      <c r="G20" s="2">
        <f>SUM(G21:G25)</f>
        <v>187</v>
      </c>
      <c r="H20" s="2">
        <f t="shared" ref="H20:I20" si="4">SUM(H21:H25)</f>
        <v>1197</v>
      </c>
      <c r="I20" s="2">
        <f t="shared" si="4"/>
        <v>1235</v>
      </c>
      <c r="J20" s="33"/>
      <c r="K20" s="33"/>
      <c r="L20" s="34"/>
    </row>
    <row r="21" spans="1:12" ht="17.25" customHeight="1" outlineLevel="1" x14ac:dyDescent="0.25">
      <c r="A21" s="43"/>
      <c r="B21" s="44"/>
      <c r="C21" s="44"/>
      <c r="D21" s="3" t="s">
        <v>41</v>
      </c>
      <c r="E21" s="14">
        <f t="shared" ref="E21:E25" si="5">SUM(F21:I21)</f>
        <v>0</v>
      </c>
      <c r="F21" s="14">
        <f>F9+F15</f>
        <v>0</v>
      </c>
      <c r="G21" s="14">
        <f t="shared" ref="G21:I21" si="6">G9+G15</f>
        <v>0</v>
      </c>
      <c r="H21" s="14">
        <f t="shared" si="6"/>
        <v>0</v>
      </c>
      <c r="I21" s="14">
        <f t="shared" si="6"/>
        <v>0</v>
      </c>
      <c r="J21" s="31"/>
      <c r="K21" s="31"/>
      <c r="L21" s="32"/>
    </row>
    <row r="22" spans="1:12" s="16" customFormat="1" x14ac:dyDescent="0.25">
      <c r="A22" s="43"/>
      <c r="B22" s="44"/>
      <c r="C22" s="44"/>
      <c r="D22" s="3" t="s">
        <v>17</v>
      </c>
      <c r="E22" s="14">
        <f t="shared" si="5"/>
        <v>0</v>
      </c>
      <c r="F22" s="14">
        <f>F10+F16</f>
        <v>0</v>
      </c>
      <c r="G22" s="14">
        <f t="shared" ref="G22:I22" si="7">G10+G16</f>
        <v>0</v>
      </c>
      <c r="H22" s="14">
        <f t="shared" si="7"/>
        <v>0</v>
      </c>
      <c r="I22" s="14">
        <f t="shared" si="7"/>
        <v>0</v>
      </c>
      <c r="J22" s="33"/>
      <c r="K22" s="33"/>
      <c r="L22" s="34"/>
    </row>
    <row r="23" spans="1:12" s="16" customFormat="1" x14ac:dyDescent="0.25">
      <c r="A23" s="43"/>
      <c r="B23" s="44"/>
      <c r="C23" s="44"/>
      <c r="D23" s="3" t="s">
        <v>18</v>
      </c>
      <c r="E23" s="14">
        <f t="shared" si="5"/>
        <v>0</v>
      </c>
      <c r="F23" s="14">
        <f>F11+F17</f>
        <v>0</v>
      </c>
      <c r="G23" s="14">
        <f t="shared" ref="G23:I23" si="8">G11+G17</f>
        <v>0</v>
      </c>
      <c r="H23" s="14">
        <f t="shared" si="8"/>
        <v>0</v>
      </c>
      <c r="I23" s="14">
        <f t="shared" si="8"/>
        <v>0</v>
      </c>
      <c r="J23" s="33"/>
      <c r="K23" s="33"/>
      <c r="L23" s="34"/>
    </row>
    <row r="24" spans="1:12" s="16" customFormat="1" ht="36.75" customHeight="1" x14ac:dyDescent="0.25">
      <c r="A24" s="43"/>
      <c r="B24" s="44"/>
      <c r="C24" s="44"/>
      <c r="D24" s="3" t="s">
        <v>19</v>
      </c>
      <c r="E24" s="14">
        <f t="shared" si="5"/>
        <v>2939.6726800000001</v>
      </c>
      <c r="F24" s="14">
        <f>F12+F18</f>
        <v>320.67268000000001</v>
      </c>
      <c r="G24" s="14">
        <f t="shared" ref="G24:I24" si="9">G12+G18</f>
        <v>187</v>
      </c>
      <c r="H24" s="14">
        <f t="shared" si="9"/>
        <v>1197</v>
      </c>
      <c r="I24" s="14">
        <f t="shared" si="9"/>
        <v>1235</v>
      </c>
      <c r="J24" s="33"/>
      <c r="K24" s="33"/>
      <c r="L24" s="34"/>
    </row>
    <row r="25" spans="1:12" s="16" customFormat="1" ht="33" customHeight="1" x14ac:dyDescent="0.25">
      <c r="A25" s="43"/>
      <c r="B25" s="44"/>
      <c r="C25" s="44"/>
      <c r="D25" s="3" t="s">
        <v>20</v>
      </c>
      <c r="E25" s="14">
        <f t="shared" si="5"/>
        <v>0</v>
      </c>
      <c r="F25" s="14">
        <f>F13+F19</f>
        <v>0</v>
      </c>
      <c r="G25" s="14">
        <f>G13+G19</f>
        <v>0</v>
      </c>
      <c r="H25" s="14">
        <f t="shared" ref="H25:I25" si="10">H13+H19</f>
        <v>0</v>
      </c>
      <c r="I25" s="14">
        <f t="shared" si="10"/>
        <v>0</v>
      </c>
      <c r="J25" s="33"/>
      <c r="K25" s="33"/>
      <c r="L25" s="34"/>
    </row>
    <row r="26" spans="1:12" ht="33" customHeight="1" x14ac:dyDescent="0.25">
      <c r="A26" s="52" t="s">
        <v>22</v>
      </c>
      <c r="B26" s="52"/>
      <c r="C26" s="52"/>
      <c r="D26" s="52"/>
      <c r="E26" s="52"/>
      <c r="F26" s="52"/>
      <c r="G26" s="52"/>
      <c r="H26" s="52"/>
      <c r="I26" s="52"/>
      <c r="J26" s="31"/>
      <c r="K26" s="31"/>
      <c r="L26" s="32"/>
    </row>
    <row r="27" spans="1:12" outlineLevel="1" x14ac:dyDescent="0.25">
      <c r="A27" s="42" t="s">
        <v>13</v>
      </c>
      <c r="B27" s="41" t="s">
        <v>23</v>
      </c>
      <c r="C27" s="41" t="s">
        <v>43</v>
      </c>
      <c r="D27" s="3" t="s">
        <v>16</v>
      </c>
      <c r="E27" s="4">
        <f>SUM(F27:I27)</f>
        <v>3837.5290500000001</v>
      </c>
      <c r="F27" s="4">
        <f>SUM(F28:F32)</f>
        <v>1382.7706599999999</v>
      </c>
      <c r="G27" s="4">
        <f t="shared" ref="G27:I27" si="11">SUM(G28:G32)</f>
        <v>454.75838999999996</v>
      </c>
      <c r="H27" s="4">
        <f t="shared" si="11"/>
        <v>1000</v>
      </c>
      <c r="I27" s="4">
        <f t="shared" si="11"/>
        <v>1000</v>
      </c>
      <c r="J27" s="31"/>
      <c r="K27" s="31"/>
      <c r="L27" s="32"/>
    </row>
    <row r="28" spans="1:12" ht="17.25" customHeight="1" outlineLevel="1" x14ac:dyDescent="0.25">
      <c r="A28" s="42"/>
      <c r="B28" s="41"/>
      <c r="C28" s="41"/>
      <c r="D28" s="5" t="s">
        <v>41</v>
      </c>
      <c r="E28" s="6">
        <f>SUM(F28:I28)</f>
        <v>0</v>
      </c>
      <c r="F28" s="14">
        <v>0</v>
      </c>
      <c r="G28" s="14">
        <v>0</v>
      </c>
      <c r="H28" s="14">
        <v>0</v>
      </c>
      <c r="I28" s="14">
        <v>0</v>
      </c>
      <c r="J28" s="31"/>
      <c r="K28" s="31"/>
      <c r="L28" s="32"/>
    </row>
    <row r="29" spans="1:12" outlineLevel="1" x14ac:dyDescent="0.25">
      <c r="A29" s="42"/>
      <c r="B29" s="41"/>
      <c r="C29" s="41"/>
      <c r="D29" s="5" t="s">
        <v>17</v>
      </c>
      <c r="E29" s="6">
        <f t="shared" ref="E29:E32" si="12">SUM(F29:I29)</f>
        <v>0</v>
      </c>
      <c r="F29" s="6">
        <v>0</v>
      </c>
      <c r="G29" s="7">
        <v>0</v>
      </c>
      <c r="H29" s="7">
        <v>0</v>
      </c>
      <c r="I29" s="7">
        <v>0</v>
      </c>
      <c r="J29" s="31"/>
      <c r="K29" s="31"/>
      <c r="L29" s="32"/>
    </row>
    <row r="30" spans="1:12" outlineLevel="1" x14ac:dyDescent="0.25">
      <c r="A30" s="42"/>
      <c r="B30" s="41"/>
      <c r="C30" s="41"/>
      <c r="D30" s="5" t="s">
        <v>18</v>
      </c>
      <c r="E30" s="6">
        <f>SUM(F30:I30)</f>
        <v>1358.4314999999999</v>
      </c>
      <c r="F30" s="15">
        <v>1206.4170099999999</v>
      </c>
      <c r="G30" s="7">
        <v>152.01449</v>
      </c>
      <c r="H30" s="7">
        <v>0</v>
      </c>
      <c r="I30" s="7">
        <v>0</v>
      </c>
      <c r="J30" s="31"/>
      <c r="K30" s="31"/>
      <c r="L30" s="32"/>
    </row>
    <row r="31" spans="1:12" outlineLevel="1" x14ac:dyDescent="0.25">
      <c r="A31" s="42"/>
      <c r="B31" s="41"/>
      <c r="C31" s="41"/>
      <c r="D31" s="5" t="s">
        <v>19</v>
      </c>
      <c r="E31" s="6">
        <f t="shared" si="12"/>
        <v>2479.09755</v>
      </c>
      <c r="F31" s="15">
        <v>176.35364999999999</v>
      </c>
      <c r="G31" s="7">
        <f>1000-183.7811-276.677-236.798</f>
        <v>302.74389999999994</v>
      </c>
      <c r="H31" s="7">
        <v>1000</v>
      </c>
      <c r="I31" s="7">
        <v>1000</v>
      </c>
      <c r="J31" s="31"/>
      <c r="K31" s="31"/>
      <c r="L31" s="35"/>
    </row>
    <row r="32" spans="1:12" ht="34.5" customHeight="1" outlineLevel="1" x14ac:dyDescent="0.25">
      <c r="A32" s="42"/>
      <c r="B32" s="41"/>
      <c r="C32" s="41"/>
      <c r="D32" s="5" t="s">
        <v>20</v>
      </c>
      <c r="E32" s="6">
        <f t="shared" si="12"/>
        <v>0</v>
      </c>
      <c r="F32" s="6">
        <v>0</v>
      </c>
      <c r="G32" s="7">
        <v>0</v>
      </c>
      <c r="H32" s="7">
        <v>0</v>
      </c>
      <c r="I32" s="7">
        <v>0</v>
      </c>
      <c r="J32" s="31"/>
      <c r="K32" s="31"/>
      <c r="L32" s="32"/>
    </row>
    <row r="33" spans="1:12" ht="16.5" customHeight="1" outlineLevel="1" x14ac:dyDescent="0.25">
      <c r="A33" s="42" t="s">
        <v>24</v>
      </c>
      <c r="B33" s="41" t="s">
        <v>25</v>
      </c>
      <c r="C33" s="41" t="s">
        <v>44</v>
      </c>
      <c r="D33" s="3" t="s">
        <v>16</v>
      </c>
      <c r="E33" s="4">
        <f>SUM(F33:I33)</f>
        <v>4125.7864600000003</v>
      </c>
      <c r="F33" s="4">
        <f>SUM(F34:F38)</f>
        <v>710.31835000000001</v>
      </c>
      <c r="G33" s="4">
        <f t="shared" ref="G33:I33" si="13">SUM(G34:G38)</f>
        <v>639.46811000000002</v>
      </c>
      <c r="H33" s="4">
        <f t="shared" si="13"/>
        <v>1388</v>
      </c>
      <c r="I33" s="4">
        <f t="shared" si="13"/>
        <v>1388</v>
      </c>
      <c r="J33" s="31"/>
      <c r="K33" s="31"/>
      <c r="L33" s="32"/>
    </row>
    <row r="34" spans="1:12" ht="17.25" customHeight="1" outlineLevel="1" x14ac:dyDescent="0.25">
      <c r="A34" s="42"/>
      <c r="B34" s="41"/>
      <c r="C34" s="41"/>
      <c r="D34" s="5" t="s">
        <v>41</v>
      </c>
      <c r="E34" s="6">
        <f>SUM(F34:I34)</f>
        <v>0</v>
      </c>
      <c r="F34" s="14">
        <v>0</v>
      </c>
      <c r="G34" s="14">
        <v>0</v>
      </c>
      <c r="H34" s="14">
        <v>0</v>
      </c>
      <c r="I34" s="14">
        <v>0</v>
      </c>
      <c r="J34" s="31"/>
      <c r="K34" s="31"/>
      <c r="L34" s="32"/>
    </row>
    <row r="35" spans="1:12" outlineLevel="1" x14ac:dyDescent="0.25">
      <c r="A35" s="42"/>
      <c r="B35" s="41"/>
      <c r="C35" s="41"/>
      <c r="D35" s="5" t="s">
        <v>17</v>
      </c>
      <c r="E35" s="6">
        <f t="shared" ref="E35:E44" si="14">SUM(F35:I35)</f>
        <v>0</v>
      </c>
      <c r="F35" s="6">
        <v>0</v>
      </c>
      <c r="G35" s="7">
        <v>0</v>
      </c>
      <c r="H35" s="7">
        <v>0</v>
      </c>
      <c r="I35" s="7">
        <v>0</v>
      </c>
      <c r="J35" s="31"/>
      <c r="K35" s="31"/>
      <c r="L35" s="32"/>
    </row>
    <row r="36" spans="1:12" outlineLevel="1" x14ac:dyDescent="0.25">
      <c r="A36" s="42"/>
      <c r="B36" s="41"/>
      <c r="C36" s="41"/>
      <c r="D36" s="5" t="s">
        <v>18</v>
      </c>
      <c r="E36" s="6">
        <f t="shared" si="14"/>
        <v>0</v>
      </c>
      <c r="F36" s="6">
        <v>0</v>
      </c>
      <c r="G36" s="7">
        <v>0</v>
      </c>
      <c r="H36" s="7">
        <v>0</v>
      </c>
      <c r="I36" s="7">
        <v>0</v>
      </c>
      <c r="J36" s="31"/>
      <c r="K36" s="31"/>
      <c r="L36" s="32"/>
    </row>
    <row r="37" spans="1:12" outlineLevel="1" x14ac:dyDescent="0.25">
      <c r="A37" s="42"/>
      <c r="B37" s="41"/>
      <c r="C37" s="41"/>
      <c r="D37" s="5" t="s">
        <v>19</v>
      </c>
      <c r="E37" s="6">
        <f t="shared" si="14"/>
        <v>4125.7864600000003</v>
      </c>
      <c r="F37" s="6">
        <v>710.31835000000001</v>
      </c>
      <c r="G37" s="7">
        <f>757.46811-118</f>
        <v>639.46811000000002</v>
      </c>
      <c r="H37" s="7">
        <f>1000+80+308</f>
        <v>1388</v>
      </c>
      <c r="I37" s="7">
        <f>1000+80+308</f>
        <v>1388</v>
      </c>
      <c r="J37" s="31"/>
      <c r="K37" s="31"/>
      <c r="L37" s="32"/>
    </row>
    <row r="38" spans="1:12" outlineLevel="1" x14ac:dyDescent="0.25">
      <c r="A38" s="42"/>
      <c r="B38" s="41"/>
      <c r="C38" s="41"/>
      <c r="D38" s="5" t="s">
        <v>20</v>
      </c>
      <c r="E38" s="6">
        <f>SUM(F38:I38)</f>
        <v>0</v>
      </c>
      <c r="F38" s="6">
        <v>0</v>
      </c>
      <c r="G38" s="7">
        <f>500-500</f>
        <v>0</v>
      </c>
      <c r="H38" s="7">
        <v>0</v>
      </c>
      <c r="I38" s="7">
        <v>0</v>
      </c>
      <c r="J38" s="31"/>
      <c r="K38" s="31"/>
      <c r="L38" s="32"/>
    </row>
    <row r="39" spans="1:12" outlineLevel="1" x14ac:dyDescent="0.25">
      <c r="A39" s="42"/>
      <c r="B39" s="41"/>
      <c r="C39" s="41" t="s">
        <v>29</v>
      </c>
      <c r="D39" s="3" t="s">
        <v>16</v>
      </c>
      <c r="E39" s="4">
        <f>F39+G39+H39+I39</f>
        <v>27001.179359999998</v>
      </c>
      <c r="F39" s="4">
        <f>SUM(F41:F44)</f>
        <v>17091.584729999999</v>
      </c>
      <c r="G39" s="4">
        <f t="shared" ref="G39:I39" si="15">SUM(G41:G44)</f>
        <v>9909.5946299999996</v>
      </c>
      <c r="H39" s="4">
        <f t="shared" si="15"/>
        <v>0</v>
      </c>
      <c r="I39" s="4">
        <f t="shared" si="15"/>
        <v>0</v>
      </c>
      <c r="J39" s="31"/>
      <c r="K39" s="31"/>
      <c r="L39" s="32"/>
    </row>
    <row r="40" spans="1:12" outlineLevel="1" x14ac:dyDescent="0.25">
      <c r="A40" s="42"/>
      <c r="B40" s="41"/>
      <c r="C40" s="41"/>
      <c r="D40" s="5" t="s">
        <v>41</v>
      </c>
      <c r="E40" s="6">
        <f>SUM(F40:I40)</f>
        <v>0</v>
      </c>
      <c r="F40" s="14">
        <v>0</v>
      </c>
      <c r="G40" s="14">
        <v>0</v>
      </c>
      <c r="H40" s="14">
        <v>0</v>
      </c>
      <c r="I40" s="14">
        <v>0</v>
      </c>
      <c r="J40" s="31"/>
      <c r="K40" s="31"/>
      <c r="L40" s="32"/>
    </row>
    <row r="41" spans="1:12" outlineLevel="1" x14ac:dyDescent="0.25">
      <c r="A41" s="42"/>
      <c r="B41" s="41"/>
      <c r="C41" s="41"/>
      <c r="D41" s="5" t="s">
        <v>17</v>
      </c>
      <c r="E41" s="6">
        <f t="shared" si="14"/>
        <v>0</v>
      </c>
      <c r="F41" s="6">
        <v>0</v>
      </c>
      <c r="G41" s="7">
        <v>0</v>
      </c>
      <c r="H41" s="7">
        <v>0</v>
      </c>
      <c r="I41" s="7">
        <v>0</v>
      </c>
      <c r="J41" s="31"/>
      <c r="K41" s="31"/>
      <c r="L41" s="32"/>
    </row>
    <row r="42" spans="1:12" ht="27" customHeight="1" outlineLevel="1" x14ac:dyDescent="0.25">
      <c r="A42" s="42"/>
      <c r="B42" s="41"/>
      <c r="C42" s="41"/>
      <c r="D42" s="5" t="s">
        <v>18</v>
      </c>
      <c r="E42" s="6">
        <f t="shared" si="14"/>
        <v>12305.67787</v>
      </c>
      <c r="F42" s="6">
        <v>7305.6778700000004</v>
      </c>
      <c r="G42" s="7">
        <f>5000</f>
        <v>5000</v>
      </c>
      <c r="H42" s="7">
        <v>0</v>
      </c>
      <c r="I42" s="7">
        <v>0</v>
      </c>
      <c r="J42" s="31"/>
      <c r="K42" s="31"/>
      <c r="L42" s="32"/>
    </row>
    <row r="43" spans="1:12" ht="19.5" customHeight="1" outlineLevel="1" x14ac:dyDescent="0.25">
      <c r="A43" s="42"/>
      <c r="B43" s="41"/>
      <c r="C43" s="41"/>
      <c r="D43" s="5" t="s">
        <v>19</v>
      </c>
      <c r="E43" s="6">
        <f>SUM(F43:I43)</f>
        <v>14695.501489999999</v>
      </c>
      <c r="F43" s="6">
        <f>9463.13178+322.77508</f>
        <v>9785.9068599999991</v>
      </c>
      <c r="G43" s="7">
        <f>6243.84186-980+944.72884+30-1751.87382-11.60807-16.5+276.15+0.527+179.05246-4.72364</f>
        <v>4909.5946299999996</v>
      </c>
      <c r="H43" s="7">
        <v>0</v>
      </c>
      <c r="I43" s="7">
        <v>0</v>
      </c>
      <c r="J43" s="31"/>
      <c r="K43" s="31"/>
      <c r="L43" s="32"/>
    </row>
    <row r="44" spans="1:12" ht="31.5" customHeight="1" outlineLevel="1" x14ac:dyDescent="0.25">
      <c r="A44" s="42"/>
      <c r="B44" s="41"/>
      <c r="C44" s="41"/>
      <c r="D44" s="5" t="s">
        <v>20</v>
      </c>
      <c r="E44" s="6">
        <f t="shared" si="14"/>
        <v>0</v>
      </c>
      <c r="F44" s="6">
        <v>0</v>
      </c>
      <c r="G44" s="7">
        <v>0</v>
      </c>
      <c r="H44" s="7">
        <v>0</v>
      </c>
      <c r="I44" s="7">
        <v>0</v>
      </c>
      <c r="J44" s="31"/>
      <c r="K44" s="31"/>
      <c r="L44" s="32"/>
    </row>
    <row r="45" spans="1:12" s="16" customFormat="1" ht="18.75" customHeight="1" x14ac:dyDescent="0.25">
      <c r="A45" s="43"/>
      <c r="B45" s="44" t="s">
        <v>26</v>
      </c>
      <c r="C45" s="44"/>
      <c r="D45" s="3" t="s">
        <v>16</v>
      </c>
      <c r="E45" s="4">
        <f>SUM(F45:I45)</f>
        <v>34964.494869999995</v>
      </c>
      <c r="F45" s="4">
        <f>SUM(F46:F50)</f>
        <v>19184.673739999998</v>
      </c>
      <c r="G45" s="4">
        <f>SUM(G46:G50)</f>
        <v>11003.82113</v>
      </c>
      <c r="H45" s="4">
        <f t="shared" ref="H45:I45" si="16">SUM(H46:H50)</f>
        <v>2388</v>
      </c>
      <c r="I45" s="4">
        <f t="shared" si="16"/>
        <v>2388</v>
      </c>
      <c r="J45" s="36"/>
      <c r="K45" s="33"/>
      <c r="L45" s="34"/>
    </row>
    <row r="46" spans="1:12" ht="17.25" customHeight="1" outlineLevel="1" x14ac:dyDescent="0.25">
      <c r="A46" s="43"/>
      <c r="B46" s="44"/>
      <c r="C46" s="44"/>
      <c r="D46" s="3" t="s">
        <v>41</v>
      </c>
      <c r="E46" s="4">
        <f>SUM(F46:I46)</f>
        <v>0</v>
      </c>
      <c r="F46" s="23">
        <f>F28+F34+F40</f>
        <v>0</v>
      </c>
      <c r="G46" s="23">
        <f t="shared" ref="G46:I46" si="17">G28+G34+G40</f>
        <v>0</v>
      </c>
      <c r="H46" s="23">
        <f t="shared" si="17"/>
        <v>0</v>
      </c>
      <c r="I46" s="23">
        <f t="shared" si="17"/>
        <v>0</v>
      </c>
      <c r="J46" s="31"/>
      <c r="K46" s="31"/>
      <c r="L46" s="32"/>
    </row>
    <row r="47" spans="1:12" s="16" customFormat="1" x14ac:dyDescent="0.25">
      <c r="A47" s="43"/>
      <c r="B47" s="44"/>
      <c r="C47" s="44"/>
      <c r="D47" s="3" t="s">
        <v>17</v>
      </c>
      <c r="E47" s="4">
        <f t="shared" ref="E47:E50" si="18">SUM(F47:I47)</f>
        <v>0</v>
      </c>
      <c r="F47" s="4">
        <f>F29+F35+F41</f>
        <v>0</v>
      </c>
      <c r="G47" s="4">
        <f t="shared" ref="G47:I47" si="19">G29+G35+G41</f>
        <v>0</v>
      </c>
      <c r="H47" s="4">
        <f t="shared" si="19"/>
        <v>0</v>
      </c>
      <c r="I47" s="4">
        <f t="shared" si="19"/>
        <v>0</v>
      </c>
      <c r="J47" s="33"/>
      <c r="K47" s="33"/>
      <c r="L47" s="34"/>
    </row>
    <row r="48" spans="1:12" s="16" customFormat="1" x14ac:dyDescent="0.25">
      <c r="A48" s="43"/>
      <c r="B48" s="44"/>
      <c r="C48" s="44"/>
      <c r="D48" s="3" t="s">
        <v>18</v>
      </c>
      <c r="E48" s="4">
        <f t="shared" si="18"/>
        <v>13664.10937</v>
      </c>
      <c r="F48" s="4">
        <f>F30+F36+F42</f>
        <v>8512.0948800000006</v>
      </c>
      <c r="G48" s="4">
        <f>G30+G36+G42</f>
        <v>5152.0144899999996</v>
      </c>
      <c r="H48" s="4">
        <f t="shared" ref="H48:I48" si="20">H30+H36+H42</f>
        <v>0</v>
      </c>
      <c r="I48" s="4">
        <f t="shared" si="20"/>
        <v>0</v>
      </c>
      <c r="J48" s="33"/>
      <c r="K48" s="33"/>
      <c r="L48" s="34"/>
    </row>
    <row r="49" spans="1:12" s="16" customFormat="1" ht="33" x14ac:dyDescent="0.25">
      <c r="A49" s="43"/>
      <c r="B49" s="44"/>
      <c r="C49" s="44"/>
      <c r="D49" s="3" t="s">
        <v>19</v>
      </c>
      <c r="E49" s="4">
        <f>SUM(F49:I49)</f>
        <v>21300.3855</v>
      </c>
      <c r="F49" s="4">
        <f>F31+F37+F43</f>
        <v>10672.57886</v>
      </c>
      <c r="G49" s="4">
        <f>G31+G37+G43</f>
        <v>5851.8066399999998</v>
      </c>
      <c r="H49" s="4">
        <f t="shared" ref="H49:I49" si="21">H31+H37+H43</f>
        <v>2388</v>
      </c>
      <c r="I49" s="4">
        <f t="shared" si="21"/>
        <v>2388</v>
      </c>
      <c r="J49" s="33"/>
      <c r="K49" s="33"/>
      <c r="L49" s="34"/>
    </row>
    <row r="50" spans="1:12" s="16" customFormat="1" x14ac:dyDescent="0.25">
      <c r="A50" s="43"/>
      <c r="B50" s="44"/>
      <c r="C50" s="44"/>
      <c r="D50" s="3" t="s">
        <v>20</v>
      </c>
      <c r="E50" s="4">
        <f t="shared" si="18"/>
        <v>0</v>
      </c>
      <c r="F50" s="4">
        <f>F32+F38</f>
        <v>0</v>
      </c>
      <c r="G50" s="4">
        <f>G32+G38</f>
        <v>0</v>
      </c>
      <c r="H50" s="4">
        <f>H32+H38</f>
        <v>0</v>
      </c>
      <c r="I50" s="4">
        <f>I32+I38</f>
        <v>0</v>
      </c>
      <c r="J50" s="33"/>
      <c r="K50" s="33"/>
      <c r="L50" s="34"/>
    </row>
    <row r="51" spans="1:12" s="16" customFormat="1" ht="30.75" customHeight="1" x14ac:dyDescent="0.25">
      <c r="A51" s="45" t="s">
        <v>27</v>
      </c>
      <c r="B51" s="45"/>
      <c r="C51" s="45"/>
      <c r="D51" s="45"/>
      <c r="E51" s="45"/>
      <c r="F51" s="45"/>
      <c r="G51" s="45"/>
      <c r="H51" s="45"/>
      <c r="I51" s="45"/>
      <c r="J51" s="33"/>
      <c r="K51" s="33"/>
      <c r="L51" s="34"/>
    </row>
    <row r="52" spans="1:12" s="16" customFormat="1" ht="18.75" customHeight="1" outlineLevel="1" x14ac:dyDescent="0.25">
      <c r="A52" s="42" t="s">
        <v>13</v>
      </c>
      <c r="B52" s="46" t="s">
        <v>28</v>
      </c>
      <c r="C52" s="41" t="s">
        <v>29</v>
      </c>
      <c r="D52" s="3" t="s">
        <v>16</v>
      </c>
      <c r="E52" s="4">
        <f>SUM(F52:I52)</f>
        <v>69142.36997</v>
      </c>
      <c r="F52" s="4">
        <f>SUM(F53:F57)</f>
        <v>4060.25693</v>
      </c>
      <c r="G52" s="4">
        <f t="shared" ref="G52:I52" si="22">SUM(G53:G57)</f>
        <v>41141.795039999997</v>
      </c>
      <c r="H52" s="4">
        <f t="shared" si="22"/>
        <v>14815.293</v>
      </c>
      <c r="I52" s="4">
        <f t="shared" si="22"/>
        <v>9125.0249999999996</v>
      </c>
      <c r="J52" s="33"/>
      <c r="K52" s="33"/>
      <c r="L52" s="34"/>
    </row>
    <row r="53" spans="1:12" ht="17.25" customHeight="1" outlineLevel="1" x14ac:dyDescent="0.25">
      <c r="A53" s="42"/>
      <c r="B53" s="46"/>
      <c r="C53" s="41"/>
      <c r="D53" s="5" t="s">
        <v>41</v>
      </c>
      <c r="E53" s="4">
        <f t="shared" ref="E53:E57" si="23">SUM(F53:I53)</f>
        <v>0</v>
      </c>
      <c r="F53" s="14">
        <v>0</v>
      </c>
      <c r="G53" s="14">
        <v>0</v>
      </c>
      <c r="H53" s="14">
        <v>0</v>
      </c>
      <c r="I53" s="14">
        <v>0</v>
      </c>
      <c r="J53" s="31"/>
      <c r="K53" s="31"/>
      <c r="L53" s="32"/>
    </row>
    <row r="54" spans="1:12" s="16" customFormat="1" outlineLevel="1" x14ac:dyDescent="0.25">
      <c r="A54" s="42"/>
      <c r="B54" s="46"/>
      <c r="C54" s="41"/>
      <c r="D54" s="5" t="s">
        <v>17</v>
      </c>
      <c r="E54" s="4">
        <f t="shared" si="23"/>
        <v>27100.5</v>
      </c>
      <c r="F54" s="4">
        <v>0</v>
      </c>
      <c r="G54" s="6">
        <f>0+27100.5</f>
        <v>27100.5</v>
      </c>
      <c r="H54" s="4">
        <v>0</v>
      </c>
      <c r="I54" s="4">
        <v>0</v>
      </c>
      <c r="J54" s="33"/>
      <c r="K54" s="33"/>
      <c r="L54" s="34"/>
    </row>
    <row r="55" spans="1:12" s="16" customFormat="1" outlineLevel="1" x14ac:dyDescent="0.25">
      <c r="A55" s="42"/>
      <c r="B55" s="46"/>
      <c r="C55" s="41"/>
      <c r="D55" s="5" t="s">
        <v>18</v>
      </c>
      <c r="E55" s="6">
        <f t="shared" si="23"/>
        <v>17798.106670000001</v>
      </c>
      <c r="F55" s="6">
        <v>3786.8306299999999</v>
      </c>
      <c r="G55" s="6">
        <f>3233.89427+2927.88177+4500+3349.5</f>
        <v>14011.276040000001</v>
      </c>
      <c r="H55" s="4">
        <v>0</v>
      </c>
      <c r="I55" s="4">
        <v>0</v>
      </c>
      <c r="J55" s="33"/>
      <c r="K55" s="33"/>
      <c r="L55" s="34"/>
    </row>
    <row r="56" spans="1:12" s="16" customFormat="1" outlineLevel="1" x14ac:dyDescent="0.25">
      <c r="A56" s="42"/>
      <c r="B56" s="46"/>
      <c r="C56" s="41"/>
      <c r="D56" s="5" t="s">
        <v>19</v>
      </c>
      <c r="E56" s="6">
        <f t="shared" si="23"/>
        <v>303.44530000000026</v>
      </c>
      <c r="F56" s="6">
        <v>273.42630000000003</v>
      </c>
      <c r="G56" s="6">
        <f>218.05708+2000-188.03808-2000+4500-4500</f>
        <v>30.019000000000233</v>
      </c>
      <c r="H56" s="6">
        <v>0</v>
      </c>
      <c r="I56" s="6">
        <v>0</v>
      </c>
      <c r="J56" s="33"/>
      <c r="K56" s="33"/>
      <c r="L56" s="34"/>
    </row>
    <row r="57" spans="1:12" s="16" customFormat="1" ht="32.25" customHeight="1" outlineLevel="1" x14ac:dyDescent="0.25">
      <c r="A57" s="42"/>
      <c r="B57" s="46"/>
      <c r="C57" s="41"/>
      <c r="D57" s="5" t="s">
        <v>20</v>
      </c>
      <c r="E57" s="6">
        <f t="shared" si="23"/>
        <v>23940.317999999999</v>
      </c>
      <c r="F57" s="6">
        <v>0</v>
      </c>
      <c r="G57" s="6">
        <f>15000-15000</f>
        <v>0</v>
      </c>
      <c r="H57" s="6">
        <v>14815.293</v>
      </c>
      <c r="I57" s="6">
        <v>9125.0249999999996</v>
      </c>
      <c r="J57" s="33"/>
      <c r="K57" s="33"/>
      <c r="L57" s="34"/>
    </row>
    <row r="58" spans="1:12" s="16" customFormat="1" ht="18.75" customHeight="1" outlineLevel="1" x14ac:dyDescent="0.25">
      <c r="A58" s="42" t="s">
        <v>24</v>
      </c>
      <c r="B58" s="46" t="s">
        <v>30</v>
      </c>
      <c r="C58" s="41" t="s">
        <v>29</v>
      </c>
      <c r="D58" s="3" t="s">
        <v>16</v>
      </c>
      <c r="E58" s="4">
        <f>SUM(F58:I58)</f>
        <v>9064.2000000000007</v>
      </c>
      <c r="F58" s="4">
        <f>SUM(F59:F63)</f>
        <v>5217.2</v>
      </c>
      <c r="G58" s="4">
        <f t="shared" ref="G58:I58" si="24">SUM(G59:G63)</f>
        <v>847</v>
      </c>
      <c r="H58" s="4">
        <f t="shared" si="24"/>
        <v>1500</v>
      </c>
      <c r="I58" s="4">
        <f t="shared" si="24"/>
        <v>1500</v>
      </c>
      <c r="J58" s="33"/>
      <c r="K58" s="33"/>
      <c r="L58" s="34"/>
    </row>
    <row r="59" spans="1:12" ht="17.25" customHeight="1" outlineLevel="1" x14ac:dyDescent="0.25">
      <c r="A59" s="42"/>
      <c r="B59" s="46"/>
      <c r="C59" s="41"/>
      <c r="D59" s="5" t="s">
        <v>41</v>
      </c>
      <c r="E59" s="4">
        <f t="shared" ref="E59:E63" si="25">SUM(F59:I59)</f>
        <v>0</v>
      </c>
      <c r="F59" s="24">
        <v>0</v>
      </c>
      <c r="G59" s="24">
        <v>0</v>
      </c>
      <c r="H59" s="24">
        <v>0</v>
      </c>
      <c r="I59" s="24">
        <v>0</v>
      </c>
      <c r="J59" s="31"/>
      <c r="K59" s="31"/>
      <c r="L59" s="32"/>
    </row>
    <row r="60" spans="1:12" s="16" customFormat="1" outlineLevel="1" x14ac:dyDescent="0.25">
      <c r="A60" s="42"/>
      <c r="B60" s="46"/>
      <c r="C60" s="41"/>
      <c r="D60" s="5" t="s">
        <v>17</v>
      </c>
      <c r="E60" s="4">
        <f t="shared" si="25"/>
        <v>0</v>
      </c>
      <c r="F60" s="24">
        <v>0</v>
      </c>
      <c r="G60" s="24">
        <v>0</v>
      </c>
      <c r="H60" s="24">
        <v>0</v>
      </c>
      <c r="I60" s="24">
        <v>0</v>
      </c>
      <c r="J60" s="33"/>
      <c r="K60" s="33"/>
      <c r="L60" s="34"/>
    </row>
    <row r="61" spans="1:12" s="16" customFormat="1" outlineLevel="1" x14ac:dyDescent="0.25">
      <c r="A61" s="42"/>
      <c r="B61" s="46"/>
      <c r="C61" s="41"/>
      <c r="D61" s="5" t="s">
        <v>18</v>
      </c>
      <c r="E61" s="6">
        <f t="shared" si="25"/>
        <v>6064.2</v>
      </c>
      <c r="F61" s="24">
        <v>5217.2</v>
      </c>
      <c r="G61" s="24">
        <v>847</v>
      </c>
      <c r="H61" s="24">
        <v>0</v>
      </c>
      <c r="I61" s="24">
        <v>0</v>
      </c>
      <c r="J61" s="33"/>
      <c r="K61" s="33"/>
      <c r="L61" s="34"/>
    </row>
    <row r="62" spans="1:12" s="16" customFormat="1" outlineLevel="1" x14ac:dyDescent="0.25">
      <c r="A62" s="42"/>
      <c r="B62" s="46"/>
      <c r="C62" s="41"/>
      <c r="D62" s="5" t="s">
        <v>19</v>
      </c>
      <c r="E62" s="6">
        <f t="shared" si="25"/>
        <v>0</v>
      </c>
      <c r="F62" s="24">
        <v>0</v>
      </c>
      <c r="G62" s="24">
        <v>0</v>
      </c>
      <c r="H62" s="24">
        <v>0</v>
      </c>
      <c r="I62" s="24">
        <v>0</v>
      </c>
      <c r="J62" s="33"/>
      <c r="K62" s="33"/>
      <c r="L62" s="34"/>
    </row>
    <row r="63" spans="1:12" s="16" customFormat="1" ht="30.75" customHeight="1" outlineLevel="1" x14ac:dyDescent="0.25">
      <c r="A63" s="42"/>
      <c r="B63" s="46"/>
      <c r="C63" s="41"/>
      <c r="D63" s="5" t="s">
        <v>20</v>
      </c>
      <c r="E63" s="6">
        <f t="shared" si="25"/>
        <v>3000</v>
      </c>
      <c r="F63" s="6">
        <v>0</v>
      </c>
      <c r="G63" s="6">
        <f>5000-5000</f>
        <v>0</v>
      </c>
      <c r="H63" s="6">
        <v>1500</v>
      </c>
      <c r="I63" s="6">
        <v>1500</v>
      </c>
      <c r="J63" s="33"/>
      <c r="K63" s="33"/>
      <c r="L63" s="34"/>
    </row>
    <row r="64" spans="1:12" s="16" customFormat="1" ht="16.5" customHeight="1" outlineLevel="1" x14ac:dyDescent="0.25">
      <c r="A64" s="42" t="s">
        <v>31</v>
      </c>
      <c r="B64" s="41" t="s">
        <v>32</v>
      </c>
      <c r="C64" s="41" t="s">
        <v>44</v>
      </c>
      <c r="D64" s="3" t="s">
        <v>16</v>
      </c>
      <c r="E64" s="4">
        <f>SUM(F64:I64)</f>
        <v>16929.487970000002</v>
      </c>
      <c r="F64" s="4">
        <f>SUM(F65:F69)</f>
        <v>5393.9601400000001</v>
      </c>
      <c r="G64" s="4">
        <f t="shared" ref="G64:I64" si="26">SUM(G65:G69)</f>
        <v>5135.52783</v>
      </c>
      <c r="H64" s="4">
        <f t="shared" si="26"/>
        <v>3200</v>
      </c>
      <c r="I64" s="4">
        <f t="shared" si="26"/>
        <v>3200</v>
      </c>
      <c r="J64" s="33"/>
      <c r="K64" s="33"/>
      <c r="L64" s="34"/>
    </row>
    <row r="65" spans="1:12" ht="17.25" customHeight="1" outlineLevel="1" x14ac:dyDescent="0.25">
      <c r="A65" s="42"/>
      <c r="B65" s="41"/>
      <c r="C65" s="41"/>
      <c r="D65" s="5" t="s">
        <v>41</v>
      </c>
      <c r="E65" s="6">
        <f t="shared" ref="E65:E69" si="27">SUM(F65:I65)</f>
        <v>0</v>
      </c>
      <c r="F65" s="14">
        <v>0</v>
      </c>
      <c r="G65" s="14">
        <v>0</v>
      </c>
      <c r="H65" s="14">
        <v>0</v>
      </c>
      <c r="I65" s="14">
        <v>0</v>
      </c>
      <c r="J65" s="31"/>
      <c r="K65" s="31"/>
      <c r="L65" s="32"/>
    </row>
    <row r="66" spans="1:12" s="16" customFormat="1" outlineLevel="1" x14ac:dyDescent="0.25">
      <c r="A66" s="42"/>
      <c r="B66" s="41"/>
      <c r="C66" s="41"/>
      <c r="D66" s="5" t="s">
        <v>17</v>
      </c>
      <c r="E66" s="6">
        <f t="shared" si="27"/>
        <v>0</v>
      </c>
      <c r="F66" s="14">
        <v>0</v>
      </c>
      <c r="G66" s="14">
        <v>0</v>
      </c>
      <c r="H66" s="14">
        <v>0</v>
      </c>
      <c r="I66" s="14">
        <v>0</v>
      </c>
      <c r="J66" s="33"/>
      <c r="K66" s="33"/>
      <c r="L66" s="34"/>
    </row>
    <row r="67" spans="1:12" s="16" customFormat="1" outlineLevel="1" x14ac:dyDescent="0.25">
      <c r="A67" s="42"/>
      <c r="B67" s="41"/>
      <c r="C67" s="41"/>
      <c r="D67" s="5" t="s">
        <v>18</v>
      </c>
      <c r="E67" s="6">
        <f t="shared" si="27"/>
        <v>0</v>
      </c>
      <c r="F67" s="14">
        <v>0</v>
      </c>
      <c r="G67" s="14">
        <v>0</v>
      </c>
      <c r="H67" s="14">
        <v>0</v>
      </c>
      <c r="I67" s="14">
        <v>0</v>
      </c>
      <c r="J67" s="33"/>
      <c r="K67" s="33"/>
      <c r="L67" s="34"/>
    </row>
    <row r="68" spans="1:12" s="16" customFormat="1" outlineLevel="1" x14ac:dyDescent="0.25">
      <c r="A68" s="42"/>
      <c r="B68" s="41"/>
      <c r="C68" s="41"/>
      <c r="D68" s="5" t="s">
        <v>19</v>
      </c>
      <c r="E68" s="6">
        <f>SUM(F68:I68)</f>
        <v>16929.487970000002</v>
      </c>
      <c r="F68" s="6">
        <v>5393.9601400000001</v>
      </c>
      <c r="G68" s="6">
        <v>5135.52783</v>
      </c>
      <c r="H68" s="6">
        <f t="shared" ref="H68:I68" si="28">2500+700</f>
        <v>3200</v>
      </c>
      <c r="I68" s="6">
        <f t="shared" si="28"/>
        <v>3200</v>
      </c>
      <c r="J68" s="33"/>
      <c r="K68" s="33"/>
      <c r="L68" s="34"/>
    </row>
    <row r="69" spans="1:12" s="16" customFormat="1" outlineLevel="1" x14ac:dyDescent="0.25">
      <c r="A69" s="42"/>
      <c r="B69" s="41"/>
      <c r="C69" s="41"/>
      <c r="D69" s="5" t="s">
        <v>20</v>
      </c>
      <c r="E69" s="6">
        <f t="shared" si="27"/>
        <v>0</v>
      </c>
      <c r="F69" s="4">
        <v>0</v>
      </c>
      <c r="G69" s="6">
        <f>3050-3050</f>
        <v>0</v>
      </c>
      <c r="H69" s="4">
        <v>0</v>
      </c>
      <c r="I69" s="4">
        <v>0</v>
      </c>
      <c r="J69" s="33"/>
      <c r="K69" s="33"/>
      <c r="L69" s="34"/>
    </row>
    <row r="70" spans="1:12" s="16" customFormat="1" outlineLevel="1" x14ac:dyDescent="0.25">
      <c r="A70" s="42"/>
      <c r="B70" s="41"/>
      <c r="C70" s="41" t="s">
        <v>29</v>
      </c>
      <c r="D70" s="3" t="s">
        <v>16</v>
      </c>
      <c r="E70" s="4">
        <f>SUM(F70:I70)</f>
        <v>100</v>
      </c>
      <c r="F70" s="4">
        <f>SUM(F71:F75)</f>
        <v>100</v>
      </c>
      <c r="G70" s="4">
        <f t="shared" ref="G70:I70" si="29">SUM(G71:G75)</f>
        <v>0</v>
      </c>
      <c r="H70" s="4">
        <f t="shared" si="29"/>
        <v>0</v>
      </c>
      <c r="I70" s="4">
        <f t="shared" si="29"/>
        <v>0</v>
      </c>
      <c r="J70" s="33"/>
      <c r="K70" s="33"/>
      <c r="L70" s="34"/>
    </row>
    <row r="71" spans="1:12" ht="17.25" customHeight="1" outlineLevel="1" x14ac:dyDescent="0.25">
      <c r="A71" s="42"/>
      <c r="B71" s="41"/>
      <c r="C71" s="41"/>
      <c r="D71" s="5" t="s">
        <v>41</v>
      </c>
      <c r="E71" s="6">
        <f t="shared" ref="E71:E75" si="30">SUM(F71:I71)</f>
        <v>0</v>
      </c>
      <c r="F71" s="14">
        <v>0</v>
      </c>
      <c r="G71" s="14">
        <v>0</v>
      </c>
      <c r="H71" s="14">
        <v>0</v>
      </c>
      <c r="I71" s="14">
        <v>0</v>
      </c>
      <c r="J71" s="31"/>
      <c r="K71" s="31"/>
      <c r="L71" s="32"/>
    </row>
    <row r="72" spans="1:12" s="16" customFormat="1" outlineLevel="1" x14ac:dyDescent="0.25">
      <c r="A72" s="42"/>
      <c r="B72" s="41"/>
      <c r="C72" s="41"/>
      <c r="D72" s="5" t="s">
        <v>17</v>
      </c>
      <c r="E72" s="6">
        <f t="shared" si="30"/>
        <v>0</v>
      </c>
      <c r="F72" s="14">
        <v>0</v>
      </c>
      <c r="G72" s="14">
        <v>0</v>
      </c>
      <c r="H72" s="14">
        <v>0</v>
      </c>
      <c r="I72" s="14">
        <v>0</v>
      </c>
      <c r="J72" s="33"/>
      <c r="K72" s="33"/>
      <c r="L72" s="34"/>
    </row>
    <row r="73" spans="1:12" s="16" customFormat="1" outlineLevel="1" x14ac:dyDescent="0.25">
      <c r="A73" s="42"/>
      <c r="B73" s="41"/>
      <c r="C73" s="41"/>
      <c r="D73" s="5" t="s">
        <v>18</v>
      </c>
      <c r="E73" s="6">
        <f t="shared" si="30"/>
        <v>0</v>
      </c>
      <c r="F73" s="14">
        <v>0</v>
      </c>
      <c r="G73" s="14">
        <v>0</v>
      </c>
      <c r="H73" s="14">
        <v>0</v>
      </c>
      <c r="I73" s="14">
        <v>0</v>
      </c>
      <c r="J73" s="33"/>
      <c r="K73" s="33"/>
      <c r="L73" s="34"/>
    </row>
    <row r="74" spans="1:12" s="16" customFormat="1" outlineLevel="1" x14ac:dyDescent="0.25">
      <c r="A74" s="42"/>
      <c r="B74" s="41"/>
      <c r="C74" s="41"/>
      <c r="D74" s="5" t="s">
        <v>19</v>
      </c>
      <c r="E74" s="6">
        <f>SUM(F74:I74)</f>
        <v>100</v>
      </c>
      <c r="F74" s="6">
        <v>100</v>
      </c>
      <c r="G74" s="6">
        <v>0</v>
      </c>
      <c r="H74" s="6">
        <v>0</v>
      </c>
      <c r="I74" s="6">
        <v>0</v>
      </c>
      <c r="J74" s="27"/>
      <c r="K74" s="27"/>
    </row>
    <row r="75" spans="1:12" s="16" customFormat="1" outlineLevel="1" x14ac:dyDescent="0.25">
      <c r="A75" s="42"/>
      <c r="B75" s="41"/>
      <c r="C75" s="41"/>
      <c r="D75" s="5" t="s">
        <v>20</v>
      </c>
      <c r="E75" s="6">
        <f t="shared" si="30"/>
        <v>0</v>
      </c>
      <c r="F75" s="14">
        <v>0</v>
      </c>
      <c r="G75" s="14">
        <v>0</v>
      </c>
      <c r="H75" s="14">
        <v>0</v>
      </c>
      <c r="I75" s="14">
        <v>0</v>
      </c>
      <c r="J75" s="27"/>
      <c r="K75" s="27"/>
    </row>
    <row r="76" spans="1:12" s="16" customFormat="1" outlineLevel="1" x14ac:dyDescent="0.25">
      <c r="A76" s="42" t="s">
        <v>33</v>
      </c>
      <c r="B76" s="46" t="s">
        <v>34</v>
      </c>
      <c r="C76" s="41" t="s">
        <v>44</v>
      </c>
      <c r="D76" s="3" t="s">
        <v>16</v>
      </c>
      <c r="E76" s="4">
        <f t="shared" ref="E76" si="31">SUM(G76:I76)</f>
        <v>23422.650999999998</v>
      </c>
      <c r="F76" s="4">
        <f>SUM(F77:F81)</f>
        <v>32189.436399999999</v>
      </c>
      <c r="G76" s="4">
        <f t="shared" ref="G76:I76" si="32">SUM(G77:G81)</f>
        <v>3422.6509999999998</v>
      </c>
      <c r="H76" s="4">
        <f t="shared" si="32"/>
        <v>10000</v>
      </c>
      <c r="I76" s="4">
        <f t="shared" si="32"/>
        <v>10000</v>
      </c>
      <c r="J76" s="27"/>
      <c r="K76" s="27"/>
    </row>
    <row r="77" spans="1:12" ht="17.25" customHeight="1" outlineLevel="1" x14ac:dyDescent="0.25">
      <c r="A77" s="42"/>
      <c r="B77" s="46"/>
      <c r="C77" s="41"/>
      <c r="D77" s="5" t="s">
        <v>41</v>
      </c>
      <c r="E77" s="6">
        <f>SUM(F77:I77)</f>
        <v>0</v>
      </c>
      <c r="F77" s="6">
        <v>0</v>
      </c>
      <c r="G77" s="6">
        <v>0</v>
      </c>
      <c r="H77" s="6">
        <v>0</v>
      </c>
      <c r="I77" s="6">
        <v>0</v>
      </c>
    </row>
    <row r="78" spans="1:12" s="16" customFormat="1" outlineLevel="1" x14ac:dyDescent="0.25">
      <c r="A78" s="42"/>
      <c r="B78" s="46"/>
      <c r="C78" s="41"/>
      <c r="D78" s="5" t="s">
        <v>17</v>
      </c>
      <c r="E78" s="6">
        <f t="shared" ref="E78:E81" si="33">SUM(F78:I78)</f>
        <v>0</v>
      </c>
      <c r="F78" s="6">
        <v>0</v>
      </c>
      <c r="G78" s="6">
        <v>0</v>
      </c>
      <c r="H78" s="6">
        <v>0</v>
      </c>
      <c r="I78" s="6">
        <v>0</v>
      </c>
      <c r="J78" s="27"/>
      <c r="K78" s="27"/>
    </row>
    <row r="79" spans="1:12" s="16" customFormat="1" outlineLevel="1" x14ac:dyDescent="0.25">
      <c r="A79" s="42"/>
      <c r="B79" s="46"/>
      <c r="C79" s="41"/>
      <c r="D79" s="5" t="s">
        <v>18</v>
      </c>
      <c r="E79" s="6">
        <f t="shared" si="33"/>
        <v>35319.436399999999</v>
      </c>
      <c r="F79" s="6">
        <f>26644+5545.4364</f>
        <v>32189.436399999999</v>
      </c>
      <c r="G79" s="6">
        <v>3130</v>
      </c>
      <c r="H79" s="6">
        <v>0</v>
      </c>
      <c r="I79" s="6">
        <v>0</v>
      </c>
      <c r="J79" s="27"/>
      <c r="K79" s="27"/>
    </row>
    <row r="80" spans="1:12" s="16" customFormat="1" outlineLevel="1" x14ac:dyDescent="0.25">
      <c r="A80" s="42"/>
      <c r="B80" s="46"/>
      <c r="C80" s="41"/>
      <c r="D80" s="5" t="s">
        <v>19</v>
      </c>
      <c r="E80" s="6">
        <f t="shared" si="33"/>
        <v>292.65100000000001</v>
      </c>
      <c r="F80" s="6">
        <v>0</v>
      </c>
      <c r="G80" s="6">
        <v>292.65100000000001</v>
      </c>
      <c r="H80" s="6">
        <v>0</v>
      </c>
      <c r="I80" s="6">
        <v>0</v>
      </c>
      <c r="J80" s="27"/>
      <c r="K80" s="27"/>
    </row>
    <row r="81" spans="1:12" s="16" customFormat="1" outlineLevel="1" x14ac:dyDescent="0.25">
      <c r="A81" s="42"/>
      <c r="B81" s="46"/>
      <c r="C81" s="41"/>
      <c r="D81" s="5" t="s">
        <v>20</v>
      </c>
      <c r="E81" s="6">
        <f t="shared" si="33"/>
        <v>20000</v>
      </c>
      <c r="F81" s="6">
        <v>0</v>
      </c>
      <c r="G81" s="6">
        <f>25000-25000</f>
        <v>0</v>
      </c>
      <c r="H81" s="6">
        <v>10000</v>
      </c>
      <c r="I81" s="6">
        <v>10000</v>
      </c>
      <c r="J81" s="27"/>
      <c r="K81" s="27"/>
    </row>
    <row r="82" spans="1:12" s="16" customFormat="1" outlineLevel="1" x14ac:dyDescent="0.25">
      <c r="A82" s="42" t="s">
        <v>35</v>
      </c>
      <c r="B82" s="46" t="s">
        <v>36</v>
      </c>
      <c r="C82" s="41" t="s">
        <v>29</v>
      </c>
      <c r="D82" s="3" t="s">
        <v>16</v>
      </c>
      <c r="E82" s="4">
        <f>SUM(F82:I82)</f>
        <v>12164.38724</v>
      </c>
      <c r="F82" s="4">
        <f>SUM(F83:F87)</f>
        <v>2345.1841300000001</v>
      </c>
      <c r="G82" s="4">
        <f>SUM(G83:G87)</f>
        <v>3819.2031100000004</v>
      </c>
      <c r="H82" s="4">
        <f t="shared" ref="H82:I82" si="34">SUM(H83:H87)</f>
        <v>3000</v>
      </c>
      <c r="I82" s="4">
        <f t="shared" si="34"/>
        <v>3000</v>
      </c>
      <c r="J82" s="27"/>
      <c r="K82" s="27"/>
    </row>
    <row r="83" spans="1:12" ht="17.25" customHeight="1" outlineLevel="1" x14ac:dyDescent="0.25">
      <c r="A83" s="42"/>
      <c r="B83" s="46"/>
      <c r="C83" s="41"/>
      <c r="D83" s="5" t="s">
        <v>41</v>
      </c>
      <c r="E83" s="6">
        <f t="shared" ref="E83:E87" si="35">SUM(F83:I83)</f>
        <v>0</v>
      </c>
      <c r="F83" s="6">
        <v>0</v>
      </c>
      <c r="G83" s="6">
        <v>0</v>
      </c>
      <c r="H83" s="6">
        <v>0</v>
      </c>
      <c r="I83" s="6">
        <v>0</v>
      </c>
    </row>
    <row r="84" spans="1:12" s="16" customFormat="1" outlineLevel="1" x14ac:dyDescent="0.25">
      <c r="A84" s="42"/>
      <c r="B84" s="46"/>
      <c r="C84" s="41"/>
      <c r="D84" s="5" t="s">
        <v>17</v>
      </c>
      <c r="E84" s="6">
        <f t="shared" si="35"/>
        <v>0</v>
      </c>
      <c r="F84" s="6">
        <v>0</v>
      </c>
      <c r="G84" s="6">
        <v>0</v>
      </c>
      <c r="H84" s="6">
        <v>0</v>
      </c>
      <c r="I84" s="6">
        <v>0</v>
      </c>
      <c r="J84" s="27"/>
      <c r="K84" s="27"/>
    </row>
    <row r="85" spans="1:12" s="16" customFormat="1" outlineLevel="1" x14ac:dyDescent="0.25">
      <c r="A85" s="42"/>
      <c r="B85" s="46"/>
      <c r="C85" s="41"/>
      <c r="D85" s="5" t="s">
        <v>18</v>
      </c>
      <c r="E85" s="6">
        <f t="shared" si="35"/>
        <v>3089.5332200000003</v>
      </c>
      <c r="F85" s="6">
        <v>0</v>
      </c>
      <c r="G85" s="6">
        <f>4484-1394.46678</f>
        <v>3089.5332200000003</v>
      </c>
      <c r="H85" s="6">
        <v>0</v>
      </c>
      <c r="I85" s="6">
        <v>0</v>
      </c>
      <c r="J85" s="27"/>
      <c r="K85" s="27"/>
    </row>
    <row r="86" spans="1:12" s="16" customFormat="1" outlineLevel="1" x14ac:dyDescent="0.25">
      <c r="A86" s="42"/>
      <c r="B86" s="46"/>
      <c r="C86" s="41"/>
      <c r="D86" s="5" t="s">
        <v>19</v>
      </c>
      <c r="E86" s="6">
        <f t="shared" si="35"/>
        <v>9074.8540199999989</v>
      </c>
      <c r="F86" s="6">
        <f>2237.18413+108</f>
        <v>2345.1841300000001</v>
      </c>
      <c r="G86" s="6">
        <f>500+87.33565+40.7733+22.06094+16.5+63</f>
        <v>729.6698899999999</v>
      </c>
      <c r="H86" s="6">
        <v>3000</v>
      </c>
      <c r="I86" s="6">
        <v>3000</v>
      </c>
      <c r="J86" s="27"/>
      <c r="K86" s="27"/>
    </row>
    <row r="87" spans="1:12" s="16" customFormat="1" ht="39" customHeight="1" outlineLevel="1" x14ac:dyDescent="0.25">
      <c r="A87" s="42"/>
      <c r="B87" s="46"/>
      <c r="C87" s="41"/>
      <c r="D87" s="5" t="s">
        <v>20</v>
      </c>
      <c r="E87" s="6">
        <f t="shared" si="35"/>
        <v>0</v>
      </c>
      <c r="F87" s="4">
        <v>0</v>
      </c>
      <c r="G87" s="6">
        <f>1000-1000</f>
        <v>0</v>
      </c>
      <c r="H87" s="4">
        <v>0</v>
      </c>
      <c r="I87" s="4">
        <v>0</v>
      </c>
      <c r="J87" s="27"/>
      <c r="K87" s="27"/>
    </row>
    <row r="88" spans="1:12" s="16" customFormat="1" ht="16.5" customHeight="1" outlineLevel="1" x14ac:dyDescent="0.25">
      <c r="A88" s="42" t="s">
        <v>48</v>
      </c>
      <c r="B88" s="41" t="s">
        <v>52</v>
      </c>
      <c r="C88" s="41" t="s">
        <v>50</v>
      </c>
      <c r="D88" s="3" t="s">
        <v>16</v>
      </c>
      <c r="E88" s="13">
        <f>F88+G88+H88+I88</f>
        <v>37.200000000000003</v>
      </c>
      <c r="F88" s="14">
        <f>SUM(F89:F93)</f>
        <v>0</v>
      </c>
      <c r="G88" s="14">
        <f>SUM(G89:G93)</f>
        <v>37.200000000000003</v>
      </c>
      <c r="H88" s="14">
        <f t="shared" ref="H88:I88" si="36">SUM(H89:H93)</f>
        <v>0</v>
      </c>
      <c r="I88" s="14">
        <f t="shared" si="36"/>
        <v>0</v>
      </c>
      <c r="J88" s="27"/>
      <c r="K88" s="27"/>
    </row>
    <row r="89" spans="1:12" ht="17.25" customHeight="1" outlineLevel="1" x14ac:dyDescent="0.25">
      <c r="A89" s="42"/>
      <c r="B89" s="41"/>
      <c r="C89" s="41"/>
      <c r="D89" s="37" t="s">
        <v>41</v>
      </c>
      <c r="E89" s="14">
        <f>SUM(F89:I89)</f>
        <v>0</v>
      </c>
      <c r="F89" s="14">
        <v>0</v>
      </c>
      <c r="G89" s="14">
        <v>0</v>
      </c>
      <c r="H89" s="14">
        <v>0</v>
      </c>
      <c r="I89" s="14">
        <v>0</v>
      </c>
    </row>
    <row r="90" spans="1:12" s="16" customFormat="1" outlineLevel="1" x14ac:dyDescent="0.25">
      <c r="A90" s="42"/>
      <c r="B90" s="41"/>
      <c r="C90" s="41"/>
      <c r="D90" s="37" t="s">
        <v>17</v>
      </c>
      <c r="E90" s="14">
        <f t="shared" ref="E90:E92" si="37">SUM(F90:I90)</f>
        <v>0</v>
      </c>
      <c r="F90" s="1">
        <v>0</v>
      </c>
      <c r="G90" s="1">
        <v>0</v>
      </c>
      <c r="H90" s="1">
        <v>0</v>
      </c>
      <c r="I90" s="1">
        <v>0</v>
      </c>
      <c r="J90" s="27"/>
      <c r="K90" s="27"/>
    </row>
    <row r="91" spans="1:12" s="16" customFormat="1" outlineLevel="1" x14ac:dyDescent="0.25">
      <c r="A91" s="42"/>
      <c r="B91" s="41"/>
      <c r="C91" s="41"/>
      <c r="D91" s="37" t="s">
        <v>18</v>
      </c>
      <c r="E91" s="14">
        <f t="shared" si="37"/>
        <v>0</v>
      </c>
      <c r="F91" s="15">
        <v>0</v>
      </c>
      <c r="G91" s="15">
        <v>0</v>
      </c>
      <c r="H91" s="15">
        <v>0</v>
      </c>
      <c r="I91" s="15">
        <v>0</v>
      </c>
      <c r="J91" s="27"/>
      <c r="K91" s="27"/>
    </row>
    <row r="92" spans="1:12" s="16" customFormat="1" outlineLevel="1" x14ac:dyDescent="0.25">
      <c r="A92" s="42"/>
      <c r="B92" s="41"/>
      <c r="C92" s="41"/>
      <c r="D92" s="37" t="s">
        <v>19</v>
      </c>
      <c r="E92" s="13">
        <f t="shared" si="37"/>
        <v>37.200000000000003</v>
      </c>
      <c r="F92" s="15">
        <v>0</v>
      </c>
      <c r="G92" s="1">
        <f>50-12.8</f>
        <v>37.200000000000003</v>
      </c>
      <c r="H92" s="15">
        <v>0</v>
      </c>
      <c r="I92" s="15">
        <v>0</v>
      </c>
      <c r="J92" s="27"/>
      <c r="K92" s="27"/>
    </row>
    <row r="93" spans="1:12" s="16" customFormat="1" ht="39" customHeight="1" outlineLevel="1" x14ac:dyDescent="0.25">
      <c r="A93" s="42"/>
      <c r="B93" s="41"/>
      <c r="C93" s="41"/>
      <c r="D93" s="37" t="s">
        <v>20</v>
      </c>
      <c r="E93" s="38" t="s">
        <v>47</v>
      </c>
      <c r="F93" s="1">
        <v>0</v>
      </c>
      <c r="G93" s="39">
        <v>0</v>
      </c>
      <c r="H93" s="1">
        <v>0</v>
      </c>
      <c r="I93" s="1">
        <v>0</v>
      </c>
      <c r="J93" s="27"/>
      <c r="K93" s="27"/>
    </row>
    <row r="94" spans="1:12" s="16" customFormat="1" x14ac:dyDescent="0.25">
      <c r="A94" s="43"/>
      <c r="B94" s="44" t="s">
        <v>37</v>
      </c>
      <c r="C94" s="44"/>
      <c r="D94" s="3" t="s">
        <v>16</v>
      </c>
      <c r="E94" s="4">
        <f>SUM(F94:I94)</f>
        <v>163049.73257999998</v>
      </c>
      <c r="F94" s="4">
        <f>SUM(F95:F99)</f>
        <v>49306.037599999996</v>
      </c>
      <c r="G94" s="4">
        <f>SUM(G95:G99)</f>
        <v>54403.376980000001</v>
      </c>
      <c r="H94" s="4">
        <f t="shared" ref="H94:I94" si="38">SUM(H95:H99)</f>
        <v>32515.292999999998</v>
      </c>
      <c r="I94" s="4">
        <f t="shared" si="38"/>
        <v>26825.025000000001</v>
      </c>
      <c r="J94" s="27"/>
      <c r="K94" s="27"/>
    </row>
    <row r="95" spans="1:12" ht="17.25" customHeight="1" outlineLevel="1" x14ac:dyDescent="0.25">
      <c r="A95" s="43"/>
      <c r="B95" s="44"/>
      <c r="C95" s="44"/>
      <c r="D95" s="3" t="s">
        <v>41</v>
      </c>
      <c r="E95" s="14">
        <f>SUM(F95:I95)</f>
        <v>0</v>
      </c>
      <c r="F95" s="14">
        <f>F53+F59+F65+F71+F77+F83</f>
        <v>0</v>
      </c>
      <c r="G95" s="14">
        <f t="shared" ref="G95:I95" si="39">G53+G59+G65+G71+G77+G83</f>
        <v>0</v>
      </c>
      <c r="H95" s="14">
        <f t="shared" si="39"/>
        <v>0</v>
      </c>
      <c r="I95" s="14">
        <f t="shared" si="39"/>
        <v>0</v>
      </c>
    </row>
    <row r="96" spans="1:12" s="16" customFormat="1" x14ac:dyDescent="0.25">
      <c r="A96" s="43"/>
      <c r="B96" s="44"/>
      <c r="C96" s="44"/>
      <c r="D96" s="3" t="s">
        <v>17</v>
      </c>
      <c r="E96" s="4">
        <f t="shared" ref="E96:E99" si="40">SUM(F96:I96)</f>
        <v>27100.5</v>
      </c>
      <c r="F96" s="4">
        <f>F54+F60+F66+F72+F78+F84</f>
        <v>0</v>
      </c>
      <c r="G96" s="4">
        <f t="shared" ref="G96:I96" si="41">G54+G60+G66+G72+G78+G84</f>
        <v>27100.5</v>
      </c>
      <c r="H96" s="4">
        <f t="shared" si="41"/>
        <v>0</v>
      </c>
      <c r="I96" s="4">
        <f t="shared" si="41"/>
        <v>0</v>
      </c>
      <c r="J96" s="27"/>
      <c r="K96" s="27"/>
      <c r="L96" s="17"/>
    </row>
    <row r="97" spans="1:12" s="16" customFormat="1" x14ac:dyDescent="0.25">
      <c r="A97" s="43"/>
      <c r="B97" s="44"/>
      <c r="C97" s="44"/>
      <c r="D97" s="3" t="s">
        <v>18</v>
      </c>
      <c r="E97" s="4">
        <f>SUM(F97:I97)</f>
        <v>62271.276290000002</v>
      </c>
      <c r="F97" s="4">
        <f>F55+F61+F67+F73+F79+F85</f>
        <v>41193.46703</v>
      </c>
      <c r="G97" s="4">
        <f>G55+G61+G67+G73+G79+G85+G91</f>
        <v>21077.809260000002</v>
      </c>
      <c r="H97" s="4">
        <f t="shared" ref="H97:I97" si="42">H55+H61+H67+H73+H79+H85</f>
        <v>0</v>
      </c>
      <c r="I97" s="4">
        <f t="shared" si="42"/>
        <v>0</v>
      </c>
      <c r="J97" s="27"/>
      <c r="K97" s="27"/>
    </row>
    <row r="98" spans="1:12" s="16" customFormat="1" ht="33" x14ac:dyDescent="0.25">
      <c r="A98" s="43"/>
      <c r="B98" s="44"/>
      <c r="C98" s="44"/>
      <c r="D98" s="3" t="s">
        <v>19</v>
      </c>
      <c r="E98" s="4">
        <f t="shared" si="40"/>
        <v>26737.638289999999</v>
      </c>
      <c r="F98" s="4">
        <f>F56+F62+F68+F74+F80+F86</f>
        <v>8112.5705699999999</v>
      </c>
      <c r="G98" s="4">
        <f>G56+G62+G68+G74+G80+G86+G92</f>
        <v>6225.06772</v>
      </c>
      <c r="H98" s="4">
        <f t="shared" ref="H98:I98" si="43">H56+H62+H68+H74+H80+H86</f>
        <v>6200</v>
      </c>
      <c r="I98" s="4">
        <f t="shared" si="43"/>
        <v>6200</v>
      </c>
      <c r="J98" s="27"/>
      <c r="K98" s="27"/>
      <c r="L98" s="22"/>
    </row>
    <row r="99" spans="1:12" s="16" customFormat="1" x14ac:dyDescent="0.25">
      <c r="A99" s="43"/>
      <c r="B99" s="44"/>
      <c r="C99" s="44"/>
      <c r="D99" s="3" t="s">
        <v>20</v>
      </c>
      <c r="E99" s="4">
        <f t="shared" si="40"/>
        <v>46940.317999999999</v>
      </c>
      <c r="F99" s="4">
        <f>F57+F63+F69+F75+F81+F87</f>
        <v>0</v>
      </c>
      <c r="G99" s="4">
        <f t="shared" ref="G99:I99" si="44">G57+G63+G69+G75+G81+G87</f>
        <v>0</v>
      </c>
      <c r="H99" s="4">
        <f t="shared" si="44"/>
        <v>26315.292999999998</v>
      </c>
      <c r="I99" s="4">
        <f t="shared" si="44"/>
        <v>20625.025000000001</v>
      </c>
      <c r="J99" s="27"/>
      <c r="K99" s="27"/>
    </row>
    <row r="100" spans="1:12" s="16" customFormat="1" x14ac:dyDescent="0.25">
      <c r="A100" s="44" t="s">
        <v>38</v>
      </c>
      <c r="B100" s="44"/>
      <c r="C100" s="44"/>
      <c r="D100" s="3" t="s">
        <v>16</v>
      </c>
      <c r="E100" s="4">
        <f>SUM(F100:I100)</f>
        <v>200953.90012999999</v>
      </c>
      <c r="F100" s="14">
        <f>SUM(F102:F105)</f>
        <v>68811.384019999998</v>
      </c>
      <c r="G100" s="14">
        <f>SUM(G102:G105)</f>
        <v>65594.198109999998</v>
      </c>
      <c r="H100" s="14">
        <f>SUM(H102:H105)</f>
        <v>36100.292999999998</v>
      </c>
      <c r="I100" s="14">
        <f>SUM(I102:I105)</f>
        <v>30448.025000000001</v>
      </c>
      <c r="J100" s="27"/>
      <c r="K100" s="27"/>
    </row>
    <row r="101" spans="1:12" ht="17.25" customHeight="1" outlineLevel="1" x14ac:dyDescent="0.25">
      <c r="A101" s="44"/>
      <c r="B101" s="44"/>
      <c r="C101" s="44"/>
      <c r="D101" s="3" t="s">
        <v>41</v>
      </c>
      <c r="E101" s="4">
        <f t="shared" ref="E101:E105" si="45">SUM(F101:I101)</f>
        <v>0</v>
      </c>
      <c r="F101" s="14">
        <f>F21+F46+F95</f>
        <v>0</v>
      </c>
      <c r="G101" s="14">
        <f t="shared" ref="G101:I101" si="46">G21+G46+G95</f>
        <v>0</v>
      </c>
      <c r="H101" s="14">
        <f t="shared" si="46"/>
        <v>0</v>
      </c>
      <c r="I101" s="14">
        <f t="shared" si="46"/>
        <v>0</v>
      </c>
    </row>
    <row r="102" spans="1:12" s="16" customFormat="1" x14ac:dyDescent="0.25">
      <c r="A102" s="44"/>
      <c r="B102" s="44"/>
      <c r="C102" s="44"/>
      <c r="D102" s="3" t="s">
        <v>17</v>
      </c>
      <c r="E102" s="4">
        <f t="shared" si="45"/>
        <v>27100.5</v>
      </c>
      <c r="F102" s="14">
        <f>F22+F47+F96</f>
        <v>0</v>
      </c>
      <c r="G102" s="14">
        <f t="shared" ref="G102:I102" si="47">G22+G47+G96</f>
        <v>27100.5</v>
      </c>
      <c r="H102" s="14">
        <f t="shared" si="47"/>
        <v>0</v>
      </c>
      <c r="I102" s="14">
        <f t="shared" si="47"/>
        <v>0</v>
      </c>
      <c r="J102" s="27"/>
      <c r="K102" s="27"/>
    </row>
    <row r="103" spans="1:12" s="16" customFormat="1" x14ac:dyDescent="0.25">
      <c r="A103" s="44"/>
      <c r="B103" s="44"/>
      <c r="C103" s="44"/>
      <c r="D103" s="3" t="s">
        <v>18</v>
      </c>
      <c r="E103" s="4">
        <f t="shared" si="45"/>
        <v>75935.38566</v>
      </c>
      <c r="F103" s="18">
        <f>F23+F48+F97</f>
        <v>49705.561910000004</v>
      </c>
      <c r="G103" s="18">
        <f>G23+G48+G97</f>
        <v>26229.823750000003</v>
      </c>
      <c r="H103" s="18">
        <f t="shared" ref="H103:I103" si="48">H23+H48+H97</f>
        <v>0</v>
      </c>
      <c r="I103" s="18">
        <f t="shared" si="48"/>
        <v>0</v>
      </c>
      <c r="J103" s="27"/>
      <c r="K103" s="27"/>
    </row>
    <row r="104" spans="1:12" s="16" customFormat="1" ht="33" x14ac:dyDescent="0.25">
      <c r="A104" s="44"/>
      <c r="B104" s="44"/>
      <c r="C104" s="44"/>
      <c r="D104" s="3" t="s">
        <v>19</v>
      </c>
      <c r="E104" s="4">
        <f t="shared" si="45"/>
        <v>50977.696470000003</v>
      </c>
      <c r="F104" s="14">
        <f>F24+F49+F98</f>
        <v>19105.822110000001</v>
      </c>
      <c r="G104" s="14">
        <f>G24+G49+G98</f>
        <v>12263.87436</v>
      </c>
      <c r="H104" s="14">
        <f t="shared" ref="H104:I104" si="49">H24+H49+H98</f>
        <v>9785</v>
      </c>
      <c r="I104" s="14">
        <f t="shared" si="49"/>
        <v>9823</v>
      </c>
      <c r="J104" s="27"/>
      <c r="K104" s="27"/>
    </row>
    <row r="105" spans="1:12" s="16" customFormat="1" x14ac:dyDescent="0.25">
      <c r="A105" s="44"/>
      <c r="B105" s="44"/>
      <c r="C105" s="44"/>
      <c r="D105" s="3" t="s">
        <v>20</v>
      </c>
      <c r="E105" s="4">
        <f t="shared" si="45"/>
        <v>46940.317999999999</v>
      </c>
      <c r="F105" s="18">
        <f>F25+F50+F99</f>
        <v>0</v>
      </c>
      <c r="G105" s="18">
        <f t="shared" ref="G105:I105" si="50">G25+G50+G99</f>
        <v>0</v>
      </c>
      <c r="H105" s="18">
        <f t="shared" si="50"/>
        <v>26315.292999999998</v>
      </c>
      <c r="I105" s="18">
        <f t="shared" si="50"/>
        <v>20625.025000000001</v>
      </c>
      <c r="J105" s="27"/>
      <c r="K105" s="27"/>
    </row>
    <row r="106" spans="1:12" x14ac:dyDescent="0.25">
      <c r="A106" s="50" t="s">
        <v>8</v>
      </c>
      <c r="B106" s="50"/>
      <c r="C106" s="50"/>
      <c r="D106" s="5"/>
      <c r="E106" s="4">
        <f t="shared" ref="E106" si="51">SUM(G106:I106)</f>
        <v>0</v>
      </c>
      <c r="F106" s="4"/>
      <c r="G106" s="19"/>
      <c r="H106" s="19"/>
      <c r="I106" s="19"/>
    </row>
    <row r="107" spans="1:12" x14ac:dyDescent="0.25">
      <c r="A107" s="41" t="s">
        <v>39</v>
      </c>
      <c r="B107" s="41"/>
      <c r="C107" s="41"/>
      <c r="D107" s="3" t="s">
        <v>16</v>
      </c>
      <c r="E107" s="4">
        <f>SUM(F107:I107)</f>
        <v>0</v>
      </c>
      <c r="F107" s="4">
        <f>SUM(F108:F112)</f>
        <v>0</v>
      </c>
      <c r="G107" s="4">
        <f t="shared" ref="G107:I107" si="52">SUM(G108:G112)</f>
        <v>0</v>
      </c>
      <c r="H107" s="4">
        <f t="shared" si="52"/>
        <v>0</v>
      </c>
      <c r="I107" s="4">
        <f t="shared" si="52"/>
        <v>0</v>
      </c>
    </row>
    <row r="108" spans="1:12" ht="17.25" customHeight="1" outlineLevel="1" x14ac:dyDescent="0.25">
      <c r="A108" s="41"/>
      <c r="B108" s="41"/>
      <c r="C108" s="41"/>
      <c r="D108" s="5" t="s">
        <v>41</v>
      </c>
      <c r="E108" s="4">
        <f t="shared" ref="E108:E112" si="53">SUM(F108:I108)</f>
        <v>0</v>
      </c>
      <c r="F108" s="15">
        <v>0</v>
      </c>
      <c r="G108" s="15">
        <v>0</v>
      </c>
      <c r="H108" s="15">
        <v>0</v>
      </c>
      <c r="I108" s="15">
        <v>0</v>
      </c>
    </row>
    <row r="109" spans="1:12" x14ac:dyDescent="0.25">
      <c r="A109" s="41"/>
      <c r="B109" s="41"/>
      <c r="C109" s="41"/>
      <c r="D109" s="5" t="s">
        <v>17</v>
      </c>
      <c r="E109" s="4">
        <f t="shared" si="53"/>
        <v>0</v>
      </c>
      <c r="F109" s="6">
        <v>0</v>
      </c>
      <c r="G109" s="21">
        <v>0</v>
      </c>
      <c r="H109" s="21">
        <v>0</v>
      </c>
      <c r="I109" s="21">
        <v>0</v>
      </c>
    </row>
    <row r="110" spans="1:12" x14ac:dyDescent="0.25">
      <c r="A110" s="41"/>
      <c r="B110" s="41"/>
      <c r="C110" s="41"/>
      <c r="D110" s="5" t="s">
        <v>18</v>
      </c>
      <c r="E110" s="4">
        <f t="shared" si="53"/>
        <v>0</v>
      </c>
      <c r="F110" s="6">
        <v>0</v>
      </c>
      <c r="G110" s="21">
        <v>0</v>
      </c>
      <c r="H110" s="21">
        <v>0</v>
      </c>
      <c r="I110" s="21">
        <v>0</v>
      </c>
    </row>
    <row r="111" spans="1:12" x14ac:dyDescent="0.25">
      <c r="A111" s="41"/>
      <c r="B111" s="41"/>
      <c r="C111" s="41"/>
      <c r="D111" s="5" t="s">
        <v>19</v>
      </c>
      <c r="E111" s="4">
        <f t="shared" si="53"/>
        <v>0</v>
      </c>
      <c r="F111" s="6">
        <v>0</v>
      </c>
      <c r="G111" s="21">
        <v>0</v>
      </c>
      <c r="H111" s="21">
        <v>0</v>
      </c>
      <c r="I111" s="21">
        <v>0</v>
      </c>
    </row>
    <row r="112" spans="1:12" x14ac:dyDescent="0.25">
      <c r="A112" s="41"/>
      <c r="B112" s="41"/>
      <c r="C112" s="41"/>
      <c r="D112" s="5" t="s">
        <v>20</v>
      </c>
      <c r="E112" s="4">
        <f t="shared" si="53"/>
        <v>0</v>
      </c>
      <c r="F112" s="6">
        <v>0</v>
      </c>
      <c r="G112" s="21">
        <v>0</v>
      </c>
      <c r="H112" s="21">
        <v>0</v>
      </c>
      <c r="I112" s="21">
        <v>0</v>
      </c>
    </row>
    <row r="113" spans="1:9" x14ac:dyDescent="0.25">
      <c r="A113" s="41" t="s">
        <v>40</v>
      </c>
      <c r="B113" s="41"/>
      <c r="C113" s="41"/>
      <c r="D113" s="3" t="s">
        <v>16</v>
      </c>
      <c r="E113" s="4">
        <f>SUM(F113:I113)</f>
        <v>200953.90012999999</v>
      </c>
      <c r="F113" s="20">
        <f>SUM(F114:F118)</f>
        <v>68811.384019999998</v>
      </c>
      <c r="G113" s="20">
        <f>SUM(G114:G118)</f>
        <v>65594.198109999998</v>
      </c>
      <c r="H113" s="20">
        <f t="shared" ref="H113:I113" si="54">SUM(H114:H118)</f>
        <v>36100.292999999998</v>
      </c>
      <c r="I113" s="20">
        <f t="shared" si="54"/>
        <v>30448.025000000001</v>
      </c>
    </row>
    <row r="114" spans="1:9" ht="17.25" customHeight="1" outlineLevel="1" x14ac:dyDescent="0.25">
      <c r="A114" s="41"/>
      <c r="B114" s="41"/>
      <c r="C114" s="41"/>
      <c r="D114" s="5" t="s">
        <v>41</v>
      </c>
      <c r="E114" s="6">
        <f t="shared" ref="E114:E118" si="55">SUM(F114:I114)</f>
        <v>0</v>
      </c>
      <c r="F114" s="14">
        <f>F101</f>
        <v>0</v>
      </c>
      <c r="G114" s="14">
        <f t="shared" ref="G114:I114" si="56">G101</f>
        <v>0</v>
      </c>
      <c r="H114" s="14">
        <f t="shared" si="56"/>
        <v>0</v>
      </c>
      <c r="I114" s="14">
        <f t="shared" si="56"/>
        <v>0</v>
      </c>
    </row>
    <row r="115" spans="1:9" x14ac:dyDescent="0.25">
      <c r="A115" s="41"/>
      <c r="B115" s="41"/>
      <c r="C115" s="41"/>
      <c r="D115" s="5" t="s">
        <v>17</v>
      </c>
      <c r="E115" s="6">
        <f t="shared" si="55"/>
        <v>27100.5</v>
      </c>
      <c r="F115" s="6">
        <f>F102</f>
        <v>0</v>
      </c>
      <c r="G115" s="6">
        <f t="shared" ref="G115:I115" si="57">G102</f>
        <v>27100.5</v>
      </c>
      <c r="H115" s="6">
        <f t="shared" si="57"/>
        <v>0</v>
      </c>
      <c r="I115" s="6">
        <f t="shared" si="57"/>
        <v>0</v>
      </c>
    </row>
    <row r="116" spans="1:9" x14ac:dyDescent="0.25">
      <c r="A116" s="41"/>
      <c r="B116" s="41"/>
      <c r="C116" s="41"/>
      <c r="D116" s="5" t="s">
        <v>18</v>
      </c>
      <c r="E116" s="6">
        <f t="shared" si="55"/>
        <v>75935.38566</v>
      </c>
      <c r="F116" s="6">
        <f>F103</f>
        <v>49705.561910000004</v>
      </c>
      <c r="G116" s="6">
        <f>G103</f>
        <v>26229.823750000003</v>
      </c>
      <c r="H116" s="6">
        <f t="shared" ref="H116:I116" si="58">H103</f>
        <v>0</v>
      </c>
      <c r="I116" s="6">
        <f t="shared" si="58"/>
        <v>0</v>
      </c>
    </row>
    <row r="117" spans="1:9" x14ac:dyDescent="0.25">
      <c r="A117" s="41"/>
      <c r="B117" s="41"/>
      <c r="C117" s="41"/>
      <c r="D117" s="5" t="s">
        <v>19</v>
      </c>
      <c r="E117" s="6">
        <f t="shared" si="55"/>
        <v>50977.696470000003</v>
      </c>
      <c r="F117" s="21">
        <f>F104</f>
        <v>19105.822110000001</v>
      </c>
      <c r="G117" s="21">
        <f>G104</f>
        <v>12263.87436</v>
      </c>
      <c r="H117" s="21">
        <f t="shared" ref="H117:I117" si="59">H104</f>
        <v>9785</v>
      </c>
      <c r="I117" s="21">
        <f t="shared" si="59"/>
        <v>9823</v>
      </c>
    </row>
    <row r="118" spans="1:9" x14ac:dyDescent="0.25">
      <c r="A118" s="41"/>
      <c r="B118" s="41"/>
      <c r="C118" s="41"/>
      <c r="D118" s="5" t="s">
        <v>20</v>
      </c>
      <c r="E118" s="6">
        <f t="shared" si="55"/>
        <v>46940.317999999999</v>
      </c>
      <c r="F118" s="21">
        <f>F105</f>
        <v>0</v>
      </c>
      <c r="G118" s="21">
        <f>G105</f>
        <v>0</v>
      </c>
      <c r="H118" s="21">
        <f t="shared" ref="H118:I118" si="60">H105</f>
        <v>26315.292999999998</v>
      </c>
      <c r="I118" s="21">
        <f t="shared" si="60"/>
        <v>20625.025000000001</v>
      </c>
    </row>
    <row r="119" spans="1:9" x14ac:dyDescent="0.25">
      <c r="A119" s="46" t="s">
        <v>45</v>
      </c>
      <c r="B119" s="46"/>
      <c r="C119" s="46"/>
      <c r="D119" s="3" t="s">
        <v>16</v>
      </c>
      <c r="E119" s="4">
        <f>SUM(F119:I119)</f>
        <v>83419.563559999995</v>
      </c>
      <c r="F119" s="18">
        <f>SUM(F120:F124)</f>
        <v>39997.158229999994</v>
      </c>
      <c r="G119" s="18">
        <f t="shared" ref="G119:I119" si="61">SUM(G120:G124)</f>
        <v>9814.4053299999996</v>
      </c>
      <c r="H119" s="18">
        <f t="shared" si="61"/>
        <v>16785</v>
      </c>
      <c r="I119" s="18">
        <f t="shared" si="61"/>
        <v>16823</v>
      </c>
    </row>
    <row r="120" spans="1:9" ht="17.25" customHeight="1" outlineLevel="1" x14ac:dyDescent="0.25">
      <c r="A120" s="46"/>
      <c r="B120" s="46"/>
      <c r="C120" s="46"/>
      <c r="D120" s="5" t="s">
        <v>41</v>
      </c>
      <c r="E120" s="4">
        <f>SUM(F120:I120)</f>
        <v>0</v>
      </c>
      <c r="F120" s="6">
        <f>F9+F28+F34+F65+F77</f>
        <v>0</v>
      </c>
      <c r="G120" s="21">
        <f t="shared" ref="G120:I120" si="62">G9+G28+G34+G65+G77</f>
        <v>0</v>
      </c>
      <c r="H120" s="21">
        <f t="shared" si="62"/>
        <v>0</v>
      </c>
      <c r="I120" s="21">
        <f t="shared" si="62"/>
        <v>0</v>
      </c>
    </row>
    <row r="121" spans="1:9" x14ac:dyDescent="0.25">
      <c r="A121" s="46"/>
      <c r="B121" s="46"/>
      <c r="C121" s="46"/>
      <c r="D121" s="5" t="s">
        <v>17</v>
      </c>
      <c r="E121" s="6">
        <f t="shared" ref="E121:E123" si="63">SUM(F121:I121)</f>
        <v>0</v>
      </c>
      <c r="F121" s="6">
        <f>F10+F29+F35+F66+F78</f>
        <v>0</v>
      </c>
      <c r="G121" s="6">
        <f t="shared" ref="G121:I121" si="64">G10+G29+G35+G66+G78</f>
        <v>0</v>
      </c>
      <c r="H121" s="6">
        <f t="shared" si="64"/>
        <v>0</v>
      </c>
      <c r="I121" s="6">
        <f t="shared" si="64"/>
        <v>0</v>
      </c>
    </row>
    <row r="122" spans="1:9" ht="22.15" customHeight="1" x14ac:dyDescent="0.25">
      <c r="A122" s="46"/>
      <c r="B122" s="46"/>
      <c r="C122" s="46"/>
      <c r="D122" s="5" t="s">
        <v>18</v>
      </c>
      <c r="E122" s="6">
        <f t="shared" si="63"/>
        <v>36677.867899999997</v>
      </c>
      <c r="F122" s="6">
        <f>F11+F30+F36+F67+F79</f>
        <v>33395.853409999996</v>
      </c>
      <c r="G122" s="6">
        <f t="shared" ref="G122:I122" si="65">G11+G30+G36+G67+G79</f>
        <v>3282.01449</v>
      </c>
      <c r="H122" s="6">
        <f t="shared" si="65"/>
        <v>0</v>
      </c>
      <c r="I122" s="6">
        <f t="shared" si="65"/>
        <v>0</v>
      </c>
    </row>
    <row r="123" spans="1:9" x14ac:dyDescent="0.25">
      <c r="A123" s="46"/>
      <c r="B123" s="46"/>
      <c r="C123" s="46"/>
      <c r="D123" s="5" t="s">
        <v>19</v>
      </c>
      <c r="E123" s="6">
        <f t="shared" si="63"/>
        <v>26741.695660000001</v>
      </c>
      <c r="F123" s="21">
        <f>F12+F31+F37+F68+F80</f>
        <v>6601.3048200000003</v>
      </c>
      <c r="G123" s="21">
        <f t="shared" ref="G123:I123" si="66">G12+G31+G37+G68+G80</f>
        <v>6532.39084</v>
      </c>
      <c r="H123" s="21">
        <f t="shared" si="66"/>
        <v>6785</v>
      </c>
      <c r="I123" s="21">
        <f t="shared" si="66"/>
        <v>6823</v>
      </c>
    </row>
    <row r="124" spans="1:9" x14ac:dyDescent="0.25">
      <c r="A124" s="46"/>
      <c r="B124" s="46"/>
      <c r="C124" s="46"/>
      <c r="D124" s="5" t="s">
        <v>20</v>
      </c>
      <c r="E124" s="6">
        <f>SUM(F124:I124)</f>
        <v>20000</v>
      </c>
      <c r="F124" s="21">
        <f>F13+F32+F38+F69+F81</f>
        <v>0</v>
      </c>
      <c r="G124" s="21">
        <f t="shared" ref="G124:I124" si="67">G13+G32+G38+G69+G81</f>
        <v>0</v>
      </c>
      <c r="H124" s="21">
        <f t="shared" si="67"/>
        <v>10000</v>
      </c>
      <c r="I124" s="21">
        <f t="shared" si="67"/>
        <v>10000</v>
      </c>
    </row>
    <row r="125" spans="1:9" x14ac:dyDescent="0.25">
      <c r="A125" s="46" t="s">
        <v>46</v>
      </c>
      <c r="B125" s="46"/>
      <c r="C125" s="46"/>
      <c r="D125" s="3" t="s">
        <v>16</v>
      </c>
      <c r="E125" s="4">
        <f>SUM(F125:I125)</f>
        <v>117534.33657000001</v>
      </c>
      <c r="F125" s="18">
        <f>SUM(F126:F130)</f>
        <v>28814.225790000008</v>
      </c>
      <c r="G125" s="18">
        <f t="shared" ref="G125:I125" si="68">SUM(G126:G130)</f>
        <v>55779.792780000003</v>
      </c>
      <c r="H125" s="18">
        <f t="shared" si="68"/>
        <v>19315.292999999998</v>
      </c>
      <c r="I125" s="18">
        <f t="shared" si="68"/>
        <v>13625.025000000001</v>
      </c>
    </row>
    <row r="126" spans="1:9" ht="17.25" customHeight="1" outlineLevel="1" x14ac:dyDescent="0.25">
      <c r="A126" s="46"/>
      <c r="B126" s="46"/>
      <c r="C126" s="46"/>
      <c r="D126" s="5" t="s">
        <v>41</v>
      </c>
      <c r="E126" s="6">
        <f t="shared" ref="E126:E130" si="69">SUM(F126:I126)</f>
        <v>0</v>
      </c>
      <c r="F126" s="6">
        <f>F101-F120</f>
        <v>0</v>
      </c>
      <c r="G126" s="6">
        <f t="shared" ref="G126:I126" si="70">G101-G120</f>
        <v>0</v>
      </c>
      <c r="H126" s="6">
        <f t="shared" si="70"/>
        <v>0</v>
      </c>
      <c r="I126" s="6">
        <f t="shared" si="70"/>
        <v>0</v>
      </c>
    </row>
    <row r="127" spans="1:9" x14ac:dyDescent="0.25">
      <c r="A127" s="46"/>
      <c r="B127" s="46"/>
      <c r="C127" s="46"/>
      <c r="D127" s="5" t="s">
        <v>17</v>
      </c>
      <c r="E127" s="6">
        <f t="shared" si="69"/>
        <v>27100.5</v>
      </c>
      <c r="F127" s="6">
        <f>F102-F121</f>
        <v>0</v>
      </c>
      <c r="G127" s="6">
        <f t="shared" ref="G127:I127" si="71">G102-G121</f>
        <v>27100.5</v>
      </c>
      <c r="H127" s="6">
        <f t="shared" si="71"/>
        <v>0</v>
      </c>
      <c r="I127" s="6">
        <f t="shared" si="71"/>
        <v>0</v>
      </c>
    </row>
    <row r="128" spans="1:9" x14ac:dyDescent="0.25">
      <c r="A128" s="46"/>
      <c r="B128" s="46"/>
      <c r="C128" s="46"/>
      <c r="D128" s="5" t="s">
        <v>18</v>
      </c>
      <c r="E128" s="6">
        <f t="shared" si="69"/>
        <v>39257.51776000001</v>
      </c>
      <c r="F128" s="6">
        <f>F103-F122</f>
        <v>16309.708500000008</v>
      </c>
      <c r="G128" s="6">
        <f>G103-G122</f>
        <v>22947.809260000002</v>
      </c>
      <c r="H128" s="6">
        <f t="shared" ref="H128:I128" si="72">H103-H122</f>
        <v>0</v>
      </c>
      <c r="I128" s="6">
        <f t="shared" si="72"/>
        <v>0</v>
      </c>
    </row>
    <row r="129" spans="1:9" x14ac:dyDescent="0.25">
      <c r="A129" s="46"/>
      <c r="B129" s="46"/>
      <c r="C129" s="46"/>
      <c r="D129" s="5" t="s">
        <v>19</v>
      </c>
      <c r="E129" s="6">
        <f t="shared" si="69"/>
        <v>24236.000809999998</v>
      </c>
      <c r="F129" s="21">
        <f>F104-F123</f>
        <v>12504.51729</v>
      </c>
      <c r="G129" s="21">
        <f>G104-G123</f>
        <v>5731.4835199999998</v>
      </c>
      <c r="H129" s="21">
        <f t="shared" ref="H129:I129" si="73">H104-H123</f>
        <v>3000</v>
      </c>
      <c r="I129" s="21">
        <f t="shared" si="73"/>
        <v>3000</v>
      </c>
    </row>
    <row r="130" spans="1:9" x14ac:dyDescent="0.25">
      <c r="A130" s="46"/>
      <c r="B130" s="46"/>
      <c r="C130" s="46"/>
      <c r="D130" s="5" t="s">
        <v>20</v>
      </c>
      <c r="E130" s="6">
        <f t="shared" si="69"/>
        <v>26940.317999999999</v>
      </c>
      <c r="F130" s="21">
        <f>F105-F124</f>
        <v>0</v>
      </c>
      <c r="G130" s="21">
        <f t="shared" ref="G130:I130" si="74">G105-G124</f>
        <v>0</v>
      </c>
      <c r="H130" s="21">
        <f t="shared" si="74"/>
        <v>16315.292999999998</v>
      </c>
      <c r="I130" s="21">
        <f t="shared" si="74"/>
        <v>10625.025000000001</v>
      </c>
    </row>
    <row r="134" spans="1:9" x14ac:dyDescent="0.25">
      <c r="F134" s="25"/>
    </row>
  </sheetData>
  <mergeCells count="58">
    <mergeCell ref="A88:A93"/>
    <mergeCell ref="B88:B93"/>
    <mergeCell ref="C88:C93"/>
    <mergeCell ref="A119:C124"/>
    <mergeCell ref="A125:C130"/>
    <mergeCell ref="A94:A99"/>
    <mergeCell ref="B94:C99"/>
    <mergeCell ref="A100:C105"/>
    <mergeCell ref="A106:C106"/>
    <mergeCell ref="A107:C112"/>
    <mergeCell ref="A113:C118"/>
    <mergeCell ref="C64:C69"/>
    <mergeCell ref="A76:A81"/>
    <mergeCell ref="B76:B81"/>
    <mergeCell ref="C76:C81"/>
    <mergeCell ref="A82:A87"/>
    <mergeCell ref="B82:B87"/>
    <mergeCell ref="C82:C87"/>
    <mergeCell ref="A26:I26"/>
    <mergeCell ref="A27:A32"/>
    <mergeCell ref="B27:B32"/>
    <mergeCell ref="C27:C32"/>
    <mergeCell ref="C33:C38"/>
    <mergeCell ref="A7:I7"/>
    <mergeCell ref="A8:A13"/>
    <mergeCell ref="B8:B13"/>
    <mergeCell ref="C8:C13"/>
    <mergeCell ref="A20:A25"/>
    <mergeCell ref="B20:B25"/>
    <mergeCell ref="C20:C25"/>
    <mergeCell ref="A14:A19"/>
    <mergeCell ref="B14:B19"/>
    <mergeCell ref="C14:C19"/>
    <mergeCell ref="G1:I1"/>
    <mergeCell ref="A2:I2"/>
    <mergeCell ref="A3:A5"/>
    <mergeCell ref="B3:B5"/>
    <mergeCell ref="C3:C5"/>
    <mergeCell ref="D3:D5"/>
    <mergeCell ref="E3:I3"/>
    <mergeCell ref="E4:E5"/>
    <mergeCell ref="G4:I4"/>
    <mergeCell ref="C39:C44"/>
    <mergeCell ref="A33:A44"/>
    <mergeCell ref="B33:B44"/>
    <mergeCell ref="C70:C75"/>
    <mergeCell ref="A64:A75"/>
    <mergeCell ref="B64:B75"/>
    <mergeCell ref="A45:A50"/>
    <mergeCell ref="B45:B50"/>
    <mergeCell ref="C45:C50"/>
    <mergeCell ref="A51:I51"/>
    <mergeCell ref="A52:A57"/>
    <mergeCell ref="B52:B57"/>
    <mergeCell ref="C52:C57"/>
    <mergeCell ref="A58:A63"/>
    <mergeCell ref="B58:B63"/>
    <mergeCell ref="C58:C63"/>
  </mergeCells>
  <printOptions horizontalCentered="1"/>
  <pageMargins left="0.25" right="0.25" top="0.75" bottom="0.75" header="0.3" footer="0.3"/>
  <pageSetup paperSize="9" scale="57" fitToHeight="0" orientation="landscape" r:id="rId1"/>
  <rowBreaks count="2" manualBreakCount="2">
    <brk id="46" max="8" man="1"/>
    <brk id="92" max="8" man="1"/>
  </rowBreaks>
  <colBreaks count="1" manualBreakCount="1">
    <brk id="9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</vt:lpstr>
      <vt:lpstr>'2018'!Заголовки_для_печати</vt:lpstr>
      <vt:lpstr>'2018'!Область_печати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Татьяна Н. Жадан</cp:lastModifiedBy>
  <cp:lastPrinted>2018-12-28T09:27:06Z</cp:lastPrinted>
  <dcterms:created xsi:type="dcterms:W3CDTF">2017-05-29T12:41:03Z</dcterms:created>
  <dcterms:modified xsi:type="dcterms:W3CDTF">2018-12-28T09:27:11Z</dcterms:modified>
</cp:coreProperties>
</file>