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1 дороги\МП\235-п от 29.03.2019 - копия\"/>
    </mc:Choice>
  </mc:AlternateContent>
  <xr:revisionPtr revIDLastSave="0" documentId="13_ncr:1_{DDCA0896-0CB4-47A1-A17B-2D84CD7AE64C}" xr6:coauthVersionLast="43" xr6:coauthVersionMax="43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</definedNames>
  <calcPr calcId="181029"/>
</workbook>
</file>

<file path=xl/calcChain.xml><?xml version="1.0" encoding="utf-8"?>
<calcChain xmlns="http://schemas.openxmlformats.org/spreadsheetml/2006/main">
  <c r="F26" i="4" l="1"/>
  <c r="F25" i="4"/>
  <c r="F51" i="4" l="1"/>
  <c r="F13" i="4"/>
  <c r="F57" i="4" s="1"/>
  <c r="E19" i="4"/>
  <c r="E20" i="4"/>
  <c r="E18" i="4"/>
  <c r="E17" i="4"/>
  <c r="E16" i="4"/>
  <c r="Q15" i="4"/>
  <c r="P15" i="4"/>
  <c r="O15" i="4"/>
  <c r="N15" i="4"/>
  <c r="M15" i="4"/>
  <c r="L15" i="4"/>
  <c r="K15" i="4"/>
  <c r="J15" i="4"/>
  <c r="I15" i="4"/>
  <c r="H15" i="4"/>
  <c r="G15" i="4"/>
  <c r="F15" i="4"/>
  <c r="F31" i="4" l="1"/>
  <c r="E15" i="4"/>
  <c r="G54" i="4" l="1"/>
  <c r="H54" i="4"/>
  <c r="I54" i="4"/>
  <c r="J54" i="4"/>
  <c r="K54" i="4"/>
  <c r="L54" i="4"/>
  <c r="M54" i="4"/>
  <c r="N54" i="4"/>
  <c r="O54" i="4"/>
  <c r="P54" i="4"/>
  <c r="Q54" i="4"/>
  <c r="G56" i="4"/>
  <c r="H56" i="4"/>
  <c r="I56" i="4"/>
  <c r="J56" i="4"/>
  <c r="K56" i="4"/>
  <c r="L56" i="4"/>
  <c r="M56" i="4"/>
  <c r="N56" i="4"/>
  <c r="O56" i="4"/>
  <c r="P56" i="4"/>
  <c r="Q56" i="4"/>
  <c r="I58" i="4"/>
  <c r="J58" i="4"/>
  <c r="K58" i="4"/>
  <c r="L58" i="4"/>
  <c r="M58" i="4"/>
  <c r="N58" i="4"/>
  <c r="O58" i="4"/>
  <c r="P58" i="4"/>
  <c r="Q58" i="4"/>
  <c r="F56" i="4"/>
  <c r="F54" i="4"/>
  <c r="E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H52" i="4"/>
  <c r="I52" i="4"/>
  <c r="J52" i="4"/>
  <c r="K52" i="4"/>
  <c r="L52" i="4"/>
  <c r="M52" i="4"/>
  <c r="N52" i="4"/>
  <c r="O52" i="4"/>
  <c r="P52" i="4"/>
  <c r="Q52" i="4"/>
  <c r="F50" i="4"/>
  <c r="F49" i="4"/>
  <c r="F48" i="4"/>
  <c r="E41" i="4"/>
  <c r="E39" i="4"/>
  <c r="E38" i="4"/>
  <c r="E37" i="4"/>
  <c r="E36" i="4"/>
  <c r="E35" i="4"/>
  <c r="F28" i="4"/>
  <c r="E24" i="4"/>
  <c r="E22" i="4"/>
  <c r="E12" i="4"/>
  <c r="E11" i="4"/>
  <c r="E10" i="4"/>
  <c r="E48" i="4" l="1"/>
  <c r="E50" i="4"/>
  <c r="E49" i="4"/>
  <c r="Q23" i="4"/>
  <c r="Q55" i="4" s="1"/>
  <c r="P23" i="4"/>
  <c r="P55" i="4" s="1"/>
  <c r="O23" i="4"/>
  <c r="O55" i="4" s="1"/>
  <c r="N23" i="4"/>
  <c r="N55" i="4" s="1"/>
  <c r="Q25" i="4"/>
  <c r="Q57" i="4" s="1"/>
  <c r="P25" i="4"/>
  <c r="P57" i="4" s="1"/>
  <c r="O25" i="4"/>
  <c r="O57" i="4" s="1"/>
  <c r="O53" i="4" s="1"/>
  <c r="N25" i="4"/>
  <c r="N57" i="4" s="1"/>
  <c r="M25" i="4"/>
  <c r="M57" i="4" s="1"/>
  <c r="L25" i="4"/>
  <c r="L57" i="4" s="1"/>
  <c r="K25" i="4"/>
  <c r="K57" i="4" s="1"/>
  <c r="J25" i="4"/>
  <c r="J57" i="4" s="1"/>
  <c r="I25" i="4"/>
  <c r="I57" i="4" s="1"/>
  <c r="H25" i="4"/>
  <c r="H57" i="4" s="1"/>
  <c r="G26" i="4"/>
  <c r="G58" i="4" s="1"/>
  <c r="G14" i="4"/>
  <c r="G52" i="4" s="1"/>
  <c r="N53" i="4" l="1"/>
  <c r="P53" i="4"/>
  <c r="Q53" i="4"/>
  <c r="F14" i="4"/>
  <c r="F52" i="4" l="1"/>
  <c r="E52" i="4" s="1"/>
  <c r="E14" i="4"/>
  <c r="Q13" i="4"/>
  <c r="Q51" i="4" s="1"/>
  <c r="Q47" i="4" s="1"/>
  <c r="P13" i="4"/>
  <c r="P51" i="4" s="1"/>
  <c r="P47" i="4" s="1"/>
  <c r="O13" i="4"/>
  <c r="O51" i="4" s="1"/>
  <c r="O47" i="4" s="1"/>
  <c r="N13" i="4"/>
  <c r="N51" i="4" s="1"/>
  <c r="N47" i="4" s="1"/>
  <c r="M13" i="4"/>
  <c r="L13" i="4"/>
  <c r="L51" i="4" s="1"/>
  <c r="L47" i="4" s="1"/>
  <c r="K13" i="4"/>
  <c r="K51" i="4" s="1"/>
  <c r="K47" i="4" s="1"/>
  <c r="J13" i="4"/>
  <c r="J51" i="4" s="1"/>
  <c r="J47" i="4" s="1"/>
  <c r="I13" i="4"/>
  <c r="I51" i="4" s="1"/>
  <c r="I47" i="4" s="1"/>
  <c r="M51" i="4" l="1"/>
  <c r="M47" i="4" s="1"/>
  <c r="M31" i="4"/>
  <c r="H26" i="4"/>
  <c r="H58" i="4" s="1"/>
  <c r="H13" i="4"/>
  <c r="H51" i="4" s="1"/>
  <c r="H47" i="4" l="1"/>
  <c r="G23" i="4"/>
  <c r="G55" i="4" s="1"/>
  <c r="G25" i="4"/>
  <c r="G57" i="4" s="1"/>
  <c r="G53" i="4" s="1"/>
  <c r="G13" i="4"/>
  <c r="G51" i="4" s="1"/>
  <c r="G47" i="4" s="1"/>
  <c r="G21" i="4" l="1"/>
  <c r="H34" i="4"/>
  <c r="I34" i="4"/>
  <c r="J34" i="4"/>
  <c r="K34" i="4"/>
  <c r="L34" i="4"/>
  <c r="M34" i="4"/>
  <c r="N34" i="4"/>
  <c r="O34" i="4"/>
  <c r="P34" i="4"/>
  <c r="Q34" i="4"/>
  <c r="H32" i="4"/>
  <c r="H45" i="4" s="1"/>
  <c r="I32" i="4"/>
  <c r="I45" i="4" s="1"/>
  <c r="J32" i="4"/>
  <c r="J45" i="4" s="1"/>
  <c r="K32" i="4"/>
  <c r="K45" i="4" s="1"/>
  <c r="L32" i="4"/>
  <c r="L45" i="4" s="1"/>
  <c r="M32" i="4"/>
  <c r="M45" i="4" s="1"/>
  <c r="N32" i="4"/>
  <c r="N45" i="4" s="1"/>
  <c r="O32" i="4"/>
  <c r="O45" i="4" s="1"/>
  <c r="P32" i="4"/>
  <c r="P45" i="4" s="1"/>
  <c r="Q32" i="4"/>
  <c r="Q45" i="4" s="1"/>
  <c r="H31" i="4"/>
  <c r="H44" i="4" s="1"/>
  <c r="I31" i="4"/>
  <c r="I44" i="4" s="1"/>
  <c r="J31" i="4"/>
  <c r="J44" i="4" s="1"/>
  <c r="K31" i="4"/>
  <c r="K44" i="4" s="1"/>
  <c r="L31" i="4"/>
  <c r="L44" i="4" s="1"/>
  <c r="M44" i="4"/>
  <c r="N31" i="4"/>
  <c r="N44" i="4" s="1"/>
  <c r="O31" i="4"/>
  <c r="O44" i="4" s="1"/>
  <c r="P31" i="4"/>
  <c r="P44" i="4" s="1"/>
  <c r="Q31" i="4"/>
  <c r="Q44" i="4" s="1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O30" i="4"/>
  <c r="O43" i="4" s="1"/>
  <c r="P30" i="4"/>
  <c r="P43" i="4" s="1"/>
  <c r="Q30" i="4"/>
  <c r="Q43" i="4" s="1"/>
  <c r="N29" i="4"/>
  <c r="N42" i="4" s="1"/>
  <c r="O29" i="4"/>
  <c r="O42" i="4" s="1"/>
  <c r="P29" i="4"/>
  <c r="P42" i="4" s="1"/>
  <c r="Q29" i="4"/>
  <c r="Q42" i="4" s="1"/>
  <c r="Q40" i="4" s="1"/>
  <c r="H28" i="4"/>
  <c r="I28" i="4"/>
  <c r="J28" i="4"/>
  <c r="K28" i="4"/>
  <c r="L28" i="4"/>
  <c r="M28" i="4"/>
  <c r="N28" i="4"/>
  <c r="O28" i="4"/>
  <c r="O27" i="4" s="1"/>
  <c r="P28" i="4"/>
  <c r="Q28" i="4"/>
  <c r="M23" i="4"/>
  <c r="M55" i="4" s="1"/>
  <c r="M53" i="4" s="1"/>
  <c r="L23" i="4"/>
  <c r="K23" i="4"/>
  <c r="J23" i="4"/>
  <c r="J21" i="4" s="1"/>
  <c r="I23" i="4"/>
  <c r="H23" i="4"/>
  <c r="H55" i="4" s="1"/>
  <c r="H53" i="4" s="1"/>
  <c r="N21" i="4"/>
  <c r="O21" i="4"/>
  <c r="P21" i="4"/>
  <c r="Q21" i="4"/>
  <c r="H9" i="4"/>
  <c r="I9" i="4"/>
  <c r="J9" i="4"/>
  <c r="K9" i="4"/>
  <c r="L9" i="4"/>
  <c r="M9" i="4"/>
  <c r="N9" i="4"/>
  <c r="O9" i="4"/>
  <c r="P9" i="4"/>
  <c r="Q9" i="4"/>
  <c r="F23" i="4"/>
  <c r="M29" i="4" l="1"/>
  <c r="M42" i="4" s="1"/>
  <c r="M40" i="4" s="1"/>
  <c r="E13" i="4"/>
  <c r="F9" i="4"/>
  <c r="L29" i="4"/>
  <c r="L42" i="4" s="1"/>
  <c r="L40" i="4" s="1"/>
  <c r="L55" i="4"/>
  <c r="L53" i="4" s="1"/>
  <c r="E25" i="4"/>
  <c r="I21" i="4"/>
  <c r="I55" i="4"/>
  <c r="I53" i="4" s="1"/>
  <c r="M21" i="4"/>
  <c r="Q27" i="4"/>
  <c r="M27" i="4"/>
  <c r="O40" i="4"/>
  <c r="F29" i="4"/>
  <c r="F55" i="4"/>
  <c r="F21" i="4"/>
  <c r="E23" i="4"/>
  <c r="K21" i="4"/>
  <c r="K55" i="4"/>
  <c r="K53" i="4" s="1"/>
  <c r="F58" i="4"/>
  <c r="E26" i="4"/>
  <c r="F32" i="4"/>
  <c r="J29" i="4"/>
  <c r="J42" i="4" s="1"/>
  <c r="J40" i="4" s="1"/>
  <c r="J55" i="4"/>
  <c r="J53" i="4" s="1"/>
  <c r="P27" i="4"/>
  <c r="L27" i="4"/>
  <c r="N27" i="4"/>
  <c r="J27" i="4"/>
  <c r="P40" i="4"/>
  <c r="I29" i="4"/>
  <c r="I42" i="4" s="1"/>
  <c r="I40" i="4" s="1"/>
  <c r="H21" i="4"/>
  <c r="H29" i="4"/>
  <c r="H42" i="4" s="1"/>
  <c r="H40" i="4" s="1"/>
  <c r="L21" i="4"/>
  <c r="K29" i="4"/>
  <c r="K27" i="4" s="1"/>
  <c r="N43" i="4"/>
  <c r="N40" i="4" s="1"/>
  <c r="I27" i="4" l="1"/>
  <c r="H27" i="4"/>
  <c r="E21" i="4"/>
  <c r="F53" i="4"/>
  <c r="E53" i="4" s="1"/>
  <c r="F47" i="4"/>
  <c r="E47" i="4" s="1"/>
  <c r="E51" i="4"/>
  <c r="F42" i="4"/>
  <c r="K42" i="4"/>
  <c r="K40" i="4" s="1"/>
  <c r="G32" i="4" l="1"/>
  <c r="E32" i="4" s="1"/>
  <c r="G31" i="4"/>
  <c r="E31" i="4" s="1"/>
  <c r="G29" i="4"/>
  <c r="E29" i="4" s="1"/>
  <c r="G28" i="4"/>
  <c r="G9" i="4"/>
  <c r="E9" i="4" s="1"/>
  <c r="E28" i="4" l="1"/>
  <c r="F34" i="4"/>
  <c r="G34" i="4"/>
  <c r="E34" i="4" l="1"/>
  <c r="G45" i="4"/>
  <c r="F45" i="4"/>
  <c r="E45" i="4" s="1"/>
  <c r="F44" i="4"/>
  <c r="G44" i="4"/>
  <c r="F30" i="4"/>
  <c r="G30" i="4"/>
  <c r="G27" i="4" s="1"/>
  <c r="G42" i="4"/>
  <c r="E30" i="4" l="1"/>
  <c r="F27" i="4"/>
  <c r="E27" i="4" s="1"/>
  <c r="E44" i="4"/>
  <c r="E42" i="4"/>
  <c r="F43" i="4"/>
  <c r="G43" i="4"/>
  <c r="G40" i="4" s="1"/>
  <c r="E55" i="4"/>
  <c r="E56" i="4"/>
  <c r="E57" i="4"/>
  <c r="E58" i="4"/>
  <c r="E43" i="4" l="1"/>
  <c r="F40" i="4"/>
  <c r="E40" i="4" s="1"/>
</calcChain>
</file>

<file path=xl/sharedStrings.xml><?xml version="1.0" encoding="utf-8"?>
<sst xmlns="http://schemas.openxmlformats.org/spreadsheetml/2006/main" count="93" uniqueCount="49">
  <si>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</si>
  <si>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</si>
  <si>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</si>
  <si>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</si>
  <si>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</si>
  <si>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</si>
  <si>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</si>
  <si>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</si>
  <si>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</si>
  <si>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</si>
  <si>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</si>
  <si>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</si>
  <si>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</si>
  <si>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</si>
  <si>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</si>
  <si>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</si>
  <si>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</si>
  <si>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</si>
  <si>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</si>
  <si>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</si>
  <si>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Обеспечение доступности и повышение качества транспортных услуг, оказываемых автомобильным транспортом
(показателя №3)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</si>
  <si>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№1,2)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</si>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</sst>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0\ _₽_-;_-* &quot;-&quot;???\ _₽_-;_-@_-"/>
    <numFmt numFmtId="165" formatCode="#,##0.00000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49" fontId="4" fillId="0" borderId="0" xfId="0" applyNumberFormat="1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0" fontId="4" fillId="0" borderId="0" xfId="0" applyFont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49" fontId="5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Alignment="1" applyProtection="1">
      <alignment horizont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Q58"/>
  <sheetViews>
    <sheetView tabSelected="1" view="pageBreakPreview" topLeftCell="A4" zoomScale="91" zoomScaleNormal="91" zoomScaleSheetLayoutView="91" workbookViewId="0">
      <selection activeCell="F27" sqref="F27"/>
    </sheetView>
  </sheetViews>
  <sheetFormatPr defaultRowHeight="12.75" x14ac:dyDescent="0.2"/>
  <cols>
    <col min="1" max="1" width="4.7109375" style="4" customWidth="1"/>
    <col min="2" max="2" width="22.140625" style="5" customWidth="1"/>
    <col min="3" max="3" width="22.28515625" style="5" customWidth="1"/>
    <col min="4" max="4" width="18.5703125" style="5" customWidth="1"/>
    <col min="5" max="5" width="17.42578125" style="5" customWidth="1"/>
    <col min="6" max="6" width="17" style="5" customWidth="1"/>
    <col min="7" max="7" width="16" style="5" customWidth="1"/>
    <col min="8" max="8" width="16.7109375" style="6" customWidth="1"/>
    <col min="9" max="9" width="15.140625" style="5" customWidth="1"/>
    <col min="10" max="10" width="14.85546875" style="5" customWidth="1"/>
    <col min="11" max="11" width="15.5703125" style="5" customWidth="1"/>
    <col min="12" max="12" width="15" style="5" customWidth="1"/>
    <col min="13" max="13" width="17.28515625" style="5" customWidth="1"/>
    <col min="14" max="14" width="16.42578125" style="5" customWidth="1"/>
    <col min="15" max="15" width="16.7109375" style="5" customWidth="1"/>
    <col min="16" max="17" width="16" style="5" customWidth="1"/>
    <col min="18" max="16384" width="9.140625" style="5"/>
  </cols>
  <sheetData>
    <row r="1" spans="1:17" s="2" customFormat="1" ht="11.25" x14ac:dyDescent="0.2">
      <c r="A1" s="1"/>
      <c r="B1" s="1"/>
      <c r="C1" s="1"/>
      <c r="D1" s="1"/>
      <c r="E1" s="1"/>
      <c r="H1" s="3"/>
      <c r="Q1" s="1" t="s">
        <v>8</v>
      </c>
    </row>
    <row r="2" spans="1:17" x14ac:dyDescent="0.2">
      <c r="B2" s="4"/>
      <c r="C2" s="4"/>
      <c r="D2" s="4"/>
      <c r="E2" s="4"/>
      <c r="H2" s="5"/>
    </row>
    <row r="3" spans="1:17" x14ac:dyDescent="0.2">
      <c r="B3" s="4"/>
      <c r="C3" s="4"/>
      <c r="D3" s="4"/>
      <c r="E3" s="4"/>
      <c r="F3" s="4"/>
      <c r="G3" s="4"/>
    </row>
    <row r="4" spans="1:17" ht="16.5" customHeight="1" x14ac:dyDescent="0.2">
      <c r="A4" s="26" t="s">
        <v>48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7" x14ac:dyDescent="0.2">
      <c r="B5" s="4"/>
      <c r="C5" s="4"/>
      <c r="D5" s="4"/>
      <c r="E5" s="4"/>
      <c r="F5" s="4"/>
      <c r="G5" s="4"/>
    </row>
    <row r="6" spans="1:17" s="7" customFormat="1" ht="34.5" customHeight="1" x14ac:dyDescent="0.2">
      <c r="A6" s="24" t="s">
        <v>2</v>
      </c>
      <c r="B6" s="24" t="s">
        <v>3</v>
      </c>
      <c r="C6" s="24" t="s">
        <v>22</v>
      </c>
      <c r="D6" s="24" t="s">
        <v>4</v>
      </c>
      <c r="E6" s="24" t="s">
        <v>5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s="7" customFormat="1" x14ac:dyDescent="0.2">
      <c r="A7" s="24"/>
      <c r="B7" s="24"/>
      <c r="C7" s="24"/>
      <c r="D7" s="24"/>
      <c r="E7" s="8" t="s">
        <v>6</v>
      </c>
      <c r="F7" s="8" t="s">
        <v>1</v>
      </c>
      <c r="G7" s="8" t="s">
        <v>7</v>
      </c>
      <c r="H7" s="9" t="s">
        <v>25</v>
      </c>
      <c r="I7" s="8" t="s">
        <v>26</v>
      </c>
      <c r="J7" s="8" t="s">
        <v>27</v>
      </c>
      <c r="K7" s="8" t="s">
        <v>28</v>
      </c>
      <c r="L7" s="8" t="s">
        <v>29</v>
      </c>
      <c r="M7" s="8" t="s">
        <v>30</v>
      </c>
      <c r="N7" s="8" t="s">
        <v>31</v>
      </c>
      <c r="O7" s="8" t="s">
        <v>32</v>
      </c>
      <c r="P7" s="8" t="s">
        <v>33</v>
      </c>
      <c r="Q7" s="8" t="s">
        <v>34</v>
      </c>
    </row>
    <row r="8" spans="1:17" s="7" customForma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8</v>
      </c>
      <c r="G8" s="8" t="s">
        <v>35</v>
      </c>
      <c r="H8" s="9" t="s">
        <v>36</v>
      </c>
      <c r="I8" s="8" t="s">
        <v>37</v>
      </c>
      <c r="J8" s="8" t="s">
        <v>38</v>
      </c>
      <c r="K8" s="8" t="s">
        <v>39</v>
      </c>
      <c r="L8" s="8" t="s">
        <v>40</v>
      </c>
      <c r="M8" s="8" t="s">
        <v>41</v>
      </c>
      <c r="N8" s="8" t="s">
        <v>42</v>
      </c>
      <c r="O8" s="8" t="s">
        <v>43</v>
      </c>
      <c r="P8" s="8" t="s">
        <v>44</v>
      </c>
      <c r="Q8" s="8" t="s">
        <v>45</v>
      </c>
    </row>
    <row r="9" spans="1:17" s="7" customFormat="1" ht="12.75" customHeight="1" x14ac:dyDescent="0.2">
      <c r="A9" s="27" t="s">
        <v>18</v>
      </c>
      <c r="B9" s="27" t="s">
        <v>20</v>
      </c>
      <c r="C9" s="24" t="s">
        <v>46</v>
      </c>
      <c r="D9" s="10" t="s">
        <v>0</v>
      </c>
      <c r="E9" s="11">
        <f>SUM(F9:Q9)</f>
        <v>650920.85600999999</v>
      </c>
      <c r="F9" s="11">
        <f>SUM(F10:F14)</f>
        <v>31270.940000000002</v>
      </c>
      <c r="G9" s="11">
        <f t="shared" ref="G9:Q9" si="0">SUM(G10:G14)</f>
        <v>47644.480000000003</v>
      </c>
      <c r="H9" s="12">
        <f t="shared" si="0"/>
        <v>49550.24912</v>
      </c>
      <c r="I9" s="11">
        <f t="shared" si="0"/>
        <v>49368.354180000002</v>
      </c>
      <c r="J9" s="11">
        <f t="shared" si="0"/>
        <v>51343.088340000002</v>
      </c>
      <c r="K9" s="11">
        <f t="shared" si="0"/>
        <v>53396.811869999998</v>
      </c>
      <c r="L9" s="11">
        <f t="shared" si="0"/>
        <v>55532.68434</v>
      </c>
      <c r="M9" s="11">
        <f t="shared" si="0"/>
        <v>57753.991710000002</v>
      </c>
      <c r="N9" s="11">
        <f t="shared" si="0"/>
        <v>60064.15137</v>
      </c>
      <c r="O9" s="11">
        <f t="shared" si="0"/>
        <v>62466.717420000001</v>
      </c>
      <c r="P9" s="11">
        <f t="shared" si="0"/>
        <v>64965.386109999999</v>
      </c>
      <c r="Q9" s="11">
        <f t="shared" si="0"/>
        <v>67564.001550000001</v>
      </c>
    </row>
    <row r="10" spans="1:17" s="7" customFormat="1" ht="25.5" x14ac:dyDescent="0.2">
      <c r="A10" s="28"/>
      <c r="B10" s="28"/>
      <c r="C10" s="24"/>
      <c r="D10" s="13" t="s">
        <v>23</v>
      </c>
      <c r="E10" s="14">
        <f>SUM(F10:Q10)</f>
        <v>0</v>
      </c>
      <c r="F10" s="14">
        <v>0</v>
      </c>
      <c r="G10" s="14">
        <v>0</v>
      </c>
      <c r="H10" s="15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</row>
    <row r="11" spans="1:17" s="7" customFormat="1" ht="25.5" x14ac:dyDescent="0.2">
      <c r="A11" s="28"/>
      <c r="B11" s="28"/>
      <c r="C11" s="24"/>
      <c r="D11" s="13" t="s">
        <v>9</v>
      </c>
      <c r="E11" s="14">
        <f t="shared" ref="E11:E14" si="1">SUM(F11:Q11)</f>
        <v>0</v>
      </c>
      <c r="F11" s="14">
        <v>0</v>
      </c>
      <c r="G11" s="14">
        <v>0</v>
      </c>
      <c r="H11" s="15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7" s="7" customFormat="1" x14ac:dyDescent="0.2">
      <c r="A12" s="28"/>
      <c r="B12" s="28"/>
      <c r="C12" s="24"/>
      <c r="D12" s="13" t="s">
        <v>10</v>
      </c>
      <c r="E12" s="14">
        <f t="shared" si="1"/>
        <v>0</v>
      </c>
      <c r="F12" s="14">
        <v>0</v>
      </c>
      <c r="G12" s="14">
        <v>0</v>
      </c>
      <c r="H12" s="15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</row>
    <row r="13" spans="1:17" s="7" customFormat="1" ht="25.5" x14ac:dyDescent="0.2">
      <c r="A13" s="28"/>
      <c r="B13" s="28"/>
      <c r="C13" s="24"/>
      <c r="D13" s="13" t="s">
        <v>16</v>
      </c>
      <c r="E13" s="14">
        <f t="shared" si="1"/>
        <v>642239.88104999997</v>
      </c>
      <c r="F13" s="14">
        <f>45812-14541.06</f>
        <v>31270.940000000002</v>
      </c>
      <c r="G13" s="16">
        <f>41043.89437</f>
        <v>41043.894370000002</v>
      </c>
      <c r="H13" s="15">
        <f>47469.85979</f>
        <v>47469.859790000002</v>
      </c>
      <c r="I13" s="14">
        <f>49368.35418</f>
        <v>49368.354180000002</v>
      </c>
      <c r="J13" s="14">
        <f>51343.08834</f>
        <v>51343.088340000002</v>
      </c>
      <c r="K13" s="14">
        <f>53396.81187</f>
        <v>53396.811869999998</v>
      </c>
      <c r="L13" s="14">
        <f>55532.68434</f>
        <v>55532.68434</v>
      </c>
      <c r="M13" s="14">
        <f>57753.99171</f>
        <v>57753.991710000002</v>
      </c>
      <c r="N13" s="14">
        <f>60064.15137</f>
        <v>60064.15137</v>
      </c>
      <c r="O13" s="14">
        <f>62466.71742</f>
        <v>62466.717420000001</v>
      </c>
      <c r="P13" s="14">
        <f>64965.38611</f>
        <v>64965.386109999999</v>
      </c>
      <c r="Q13" s="14">
        <f>67564.00155</f>
        <v>67564.001550000001</v>
      </c>
    </row>
    <row r="14" spans="1:17" s="7" customFormat="1" x14ac:dyDescent="0.2">
      <c r="A14" s="28"/>
      <c r="B14" s="28"/>
      <c r="C14" s="24"/>
      <c r="D14" s="13" t="s">
        <v>11</v>
      </c>
      <c r="E14" s="14">
        <f t="shared" si="1"/>
        <v>8680.9749599999996</v>
      </c>
      <c r="F14" s="14">
        <f>0</f>
        <v>0</v>
      </c>
      <c r="G14" s="14">
        <f>6600.58563</f>
        <v>6600.5856299999996</v>
      </c>
      <c r="H14" s="15">
        <v>2080.38933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</row>
    <row r="15" spans="1:17" s="7" customFormat="1" x14ac:dyDescent="0.2">
      <c r="A15" s="28"/>
      <c r="B15" s="28"/>
      <c r="C15" s="24" t="s">
        <v>17</v>
      </c>
      <c r="D15" s="10" t="s">
        <v>0</v>
      </c>
      <c r="E15" s="11">
        <f>SUM(F15:Q15)</f>
        <v>1888.77889</v>
      </c>
      <c r="F15" s="11">
        <f>SUM(F16:F20)</f>
        <v>1888.77889</v>
      </c>
      <c r="G15" s="11">
        <f t="shared" ref="G15:Q15" si="2">SUM(G16:G20)</f>
        <v>0</v>
      </c>
      <c r="H15" s="12">
        <f t="shared" si="2"/>
        <v>0</v>
      </c>
      <c r="I15" s="11">
        <f t="shared" si="2"/>
        <v>0</v>
      </c>
      <c r="J15" s="11">
        <f t="shared" si="2"/>
        <v>0</v>
      </c>
      <c r="K15" s="11">
        <f t="shared" si="2"/>
        <v>0</v>
      </c>
      <c r="L15" s="11">
        <f t="shared" si="2"/>
        <v>0</v>
      </c>
      <c r="M15" s="11">
        <f t="shared" si="2"/>
        <v>0</v>
      </c>
      <c r="N15" s="11">
        <f t="shared" si="2"/>
        <v>0</v>
      </c>
      <c r="O15" s="11">
        <f t="shared" si="2"/>
        <v>0</v>
      </c>
      <c r="P15" s="11">
        <f t="shared" si="2"/>
        <v>0</v>
      </c>
      <c r="Q15" s="11">
        <f t="shared" si="2"/>
        <v>0</v>
      </c>
    </row>
    <row r="16" spans="1:17" s="7" customFormat="1" ht="25.5" x14ac:dyDescent="0.2">
      <c r="A16" s="28"/>
      <c r="B16" s="28"/>
      <c r="C16" s="24"/>
      <c r="D16" s="13" t="s">
        <v>23</v>
      </c>
      <c r="E16" s="14">
        <f>SUM(F16:Q16)</f>
        <v>0</v>
      </c>
      <c r="F16" s="14"/>
      <c r="G16" s="14"/>
      <c r="H16" s="15"/>
      <c r="I16" s="14"/>
      <c r="J16" s="14"/>
      <c r="K16" s="14"/>
      <c r="L16" s="14"/>
      <c r="M16" s="14"/>
      <c r="N16" s="14"/>
      <c r="O16" s="14"/>
      <c r="P16" s="14"/>
      <c r="Q16" s="14"/>
    </row>
    <row r="17" spans="1:17" s="7" customFormat="1" ht="25.5" x14ac:dyDescent="0.2">
      <c r="A17" s="28"/>
      <c r="B17" s="28"/>
      <c r="C17" s="24"/>
      <c r="D17" s="13" t="s">
        <v>9</v>
      </c>
      <c r="E17" s="14">
        <f t="shared" ref="E17:E20" si="3">SUM(F17:Q17)</f>
        <v>0</v>
      </c>
      <c r="F17" s="14"/>
      <c r="G17" s="14"/>
      <c r="H17" s="15"/>
      <c r="I17" s="14"/>
      <c r="J17" s="14"/>
      <c r="K17" s="14"/>
      <c r="L17" s="14"/>
      <c r="M17" s="14"/>
      <c r="N17" s="14"/>
      <c r="O17" s="14"/>
      <c r="P17" s="14"/>
      <c r="Q17" s="14"/>
    </row>
    <row r="18" spans="1:17" s="7" customFormat="1" x14ac:dyDescent="0.2">
      <c r="A18" s="28"/>
      <c r="B18" s="28"/>
      <c r="C18" s="24"/>
      <c r="D18" s="13" t="s">
        <v>10</v>
      </c>
      <c r="E18" s="14">
        <f t="shared" si="3"/>
        <v>0</v>
      </c>
      <c r="F18" s="14"/>
      <c r="G18" s="14"/>
      <c r="H18" s="15"/>
      <c r="I18" s="14"/>
      <c r="J18" s="14"/>
      <c r="K18" s="14"/>
      <c r="L18" s="14"/>
      <c r="M18" s="14"/>
      <c r="N18" s="14"/>
      <c r="O18" s="14"/>
      <c r="P18" s="14"/>
      <c r="Q18" s="14"/>
    </row>
    <row r="19" spans="1:17" s="7" customFormat="1" ht="25.5" x14ac:dyDescent="0.2">
      <c r="A19" s="28"/>
      <c r="B19" s="28"/>
      <c r="C19" s="24"/>
      <c r="D19" s="13" t="s">
        <v>16</v>
      </c>
      <c r="E19" s="14">
        <f t="shared" si="3"/>
        <v>1888.77889</v>
      </c>
      <c r="F19" s="14">
        <v>1888.77889</v>
      </c>
      <c r="G19" s="14"/>
      <c r="H19" s="15"/>
      <c r="I19" s="14"/>
      <c r="J19" s="14"/>
      <c r="K19" s="14"/>
      <c r="L19" s="14"/>
      <c r="M19" s="14"/>
      <c r="N19" s="14"/>
      <c r="O19" s="14"/>
      <c r="P19" s="14"/>
      <c r="Q19" s="14"/>
    </row>
    <row r="20" spans="1:17" s="7" customFormat="1" ht="32.25" customHeight="1" x14ac:dyDescent="0.2">
      <c r="A20" s="29"/>
      <c r="B20" s="29"/>
      <c r="C20" s="24"/>
      <c r="D20" s="13" t="s">
        <v>11</v>
      </c>
      <c r="E20" s="14">
        <f t="shared" si="3"/>
        <v>0</v>
      </c>
      <c r="F20" s="14"/>
      <c r="G20" s="14"/>
      <c r="H20" s="15"/>
      <c r="I20" s="14"/>
      <c r="J20" s="14"/>
      <c r="K20" s="14"/>
      <c r="L20" s="14"/>
      <c r="M20" s="14"/>
      <c r="N20" s="14"/>
      <c r="O20" s="14"/>
      <c r="P20" s="14"/>
      <c r="Q20" s="14"/>
    </row>
    <row r="21" spans="1:17" s="7" customFormat="1" x14ac:dyDescent="0.2">
      <c r="A21" s="24" t="s">
        <v>19</v>
      </c>
      <c r="B21" s="25" t="s">
        <v>21</v>
      </c>
      <c r="C21" s="24" t="s">
        <v>17</v>
      </c>
      <c r="D21" s="10" t="s">
        <v>0</v>
      </c>
      <c r="E21" s="11">
        <f>SUM(F21:Q21)</f>
        <v>807178.14013999992</v>
      </c>
      <c r="F21" s="11">
        <f>SUM(F22:F26)</f>
        <v>106451.28876999998</v>
      </c>
      <c r="G21" s="11">
        <f t="shared" ref="G21:Q21" si="4">SUM(G22:G26)</f>
        <v>208734.32065000001</v>
      </c>
      <c r="H21" s="12">
        <f t="shared" si="4"/>
        <v>87500</v>
      </c>
      <c r="I21" s="11">
        <f t="shared" si="4"/>
        <v>37960</v>
      </c>
      <c r="J21" s="11">
        <f t="shared" si="4"/>
        <v>39478</v>
      </c>
      <c r="K21" s="11">
        <f t="shared" si="4"/>
        <v>41057.120000000003</v>
      </c>
      <c r="L21" s="11">
        <f t="shared" si="4"/>
        <v>42699.404799999997</v>
      </c>
      <c r="M21" s="11">
        <f t="shared" si="4"/>
        <v>44407.380989999998</v>
      </c>
      <c r="N21" s="11">
        <f t="shared" si="4"/>
        <v>46836.762289999999</v>
      </c>
      <c r="O21" s="11">
        <f t="shared" si="4"/>
        <v>48710.232779999998</v>
      </c>
      <c r="P21" s="11">
        <f t="shared" si="4"/>
        <v>50658.642090000001</v>
      </c>
      <c r="Q21" s="11">
        <f t="shared" si="4"/>
        <v>52684.98777</v>
      </c>
    </row>
    <row r="22" spans="1:17" s="7" customFormat="1" ht="25.5" x14ac:dyDescent="0.2">
      <c r="A22" s="24"/>
      <c r="B22" s="25"/>
      <c r="C22" s="24"/>
      <c r="D22" s="13" t="s">
        <v>23</v>
      </c>
      <c r="E22" s="14">
        <f>SUM(F22:Q22)</f>
        <v>0</v>
      </c>
      <c r="F22" s="14">
        <v>0</v>
      </c>
      <c r="G22" s="14">
        <v>0</v>
      </c>
      <c r="H22" s="15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</row>
    <row r="23" spans="1:17" s="7" customFormat="1" ht="25.5" x14ac:dyDescent="0.2">
      <c r="A23" s="24"/>
      <c r="B23" s="25"/>
      <c r="C23" s="24"/>
      <c r="D23" s="13" t="s">
        <v>9</v>
      </c>
      <c r="E23" s="14">
        <f t="shared" ref="E23:E26" si="5">SUM(F23:Q23)</f>
        <v>30095.62384</v>
      </c>
      <c r="F23" s="14">
        <f>15043.73525</f>
        <v>15043.73525</v>
      </c>
      <c r="G23" s="14">
        <f>15051.88859</f>
        <v>15051.88859</v>
      </c>
      <c r="H23" s="15">
        <f>0</f>
        <v>0</v>
      </c>
      <c r="I23" s="14">
        <f>0</f>
        <v>0</v>
      </c>
      <c r="J23" s="14">
        <f>0</f>
        <v>0</v>
      </c>
      <c r="K23" s="14">
        <f>0</f>
        <v>0</v>
      </c>
      <c r="L23" s="14">
        <f>0</f>
        <v>0</v>
      </c>
      <c r="M23" s="14">
        <f>0</f>
        <v>0</v>
      </c>
      <c r="N23" s="14">
        <f>0</f>
        <v>0</v>
      </c>
      <c r="O23" s="14">
        <f>0</f>
        <v>0</v>
      </c>
      <c r="P23" s="14">
        <f>0</f>
        <v>0</v>
      </c>
      <c r="Q23" s="14">
        <f>0</f>
        <v>0</v>
      </c>
    </row>
    <row r="24" spans="1:17" s="7" customFormat="1" x14ac:dyDescent="0.2">
      <c r="A24" s="24"/>
      <c r="B24" s="25"/>
      <c r="C24" s="24"/>
      <c r="D24" s="13" t="s">
        <v>10</v>
      </c>
      <c r="E24" s="14">
        <f t="shared" si="5"/>
        <v>0</v>
      </c>
      <c r="F24" s="14">
        <v>0</v>
      </c>
      <c r="G24" s="14">
        <v>0</v>
      </c>
      <c r="H24" s="15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</row>
    <row r="25" spans="1:17" s="7" customFormat="1" ht="25.5" x14ac:dyDescent="0.2">
      <c r="A25" s="24"/>
      <c r="B25" s="25"/>
      <c r="C25" s="24"/>
      <c r="D25" s="13" t="s">
        <v>16</v>
      </c>
      <c r="E25" s="14">
        <f t="shared" si="5"/>
        <v>544101.84924999997</v>
      </c>
      <c r="F25" s="14">
        <f>36093.03759+23907.61488+936.234</f>
        <v>60936.886469999998</v>
      </c>
      <c r="G25" s="14">
        <f>42172.43206</f>
        <v>42172.432059999999</v>
      </c>
      <c r="H25" s="15">
        <f>36500</f>
        <v>36500</v>
      </c>
      <c r="I25" s="14">
        <f>37960</f>
        <v>37960</v>
      </c>
      <c r="J25" s="14">
        <f>39478</f>
        <v>39478</v>
      </c>
      <c r="K25" s="14">
        <f>41057.12</f>
        <v>41057.120000000003</v>
      </c>
      <c r="L25" s="14">
        <f>42699.4048</f>
        <v>42699.404799999997</v>
      </c>
      <c r="M25" s="14">
        <f>44407.38099</f>
        <v>44407.380989999998</v>
      </c>
      <c r="N25" s="14">
        <f>46836.76229</f>
        <v>46836.762289999999</v>
      </c>
      <c r="O25" s="14">
        <f>48710.23278</f>
        <v>48710.232779999998</v>
      </c>
      <c r="P25" s="14">
        <f>50658.64209</f>
        <v>50658.642090000001</v>
      </c>
      <c r="Q25" s="14">
        <f>52684.98777</f>
        <v>52684.98777</v>
      </c>
    </row>
    <row r="26" spans="1:17" s="7" customFormat="1" x14ac:dyDescent="0.2">
      <c r="A26" s="24"/>
      <c r="B26" s="25"/>
      <c r="C26" s="24"/>
      <c r="D26" s="13" t="s">
        <v>11</v>
      </c>
      <c r="E26" s="14">
        <f t="shared" si="5"/>
        <v>232980.66704999999</v>
      </c>
      <c r="F26" s="15">
        <f>46824.66705-16354</f>
        <v>30470.667049999996</v>
      </c>
      <c r="G26" s="14">
        <f>151510</f>
        <v>151510</v>
      </c>
      <c r="H26" s="15">
        <f>51000</f>
        <v>51000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</row>
    <row r="27" spans="1:17" s="7" customFormat="1" ht="16.5" customHeight="1" x14ac:dyDescent="0.2">
      <c r="A27" s="22" t="s">
        <v>12</v>
      </c>
      <c r="B27" s="22"/>
      <c r="C27" s="22"/>
      <c r="D27" s="10" t="s">
        <v>0</v>
      </c>
      <c r="E27" s="11">
        <f>SUM(F27:Q27)</f>
        <v>1459987.7750400002</v>
      </c>
      <c r="F27" s="11">
        <f>SUM(F28:F32)</f>
        <v>139611.00766</v>
      </c>
      <c r="G27" s="11">
        <f t="shared" ref="G27:Q27" si="6">SUM(G28:G32)</f>
        <v>256378.80064999999</v>
      </c>
      <c r="H27" s="11">
        <f t="shared" si="6"/>
        <v>137050.24911999999</v>
      </c>
      <c r="I27" s="11">
        <f t="shared" si="6"/>
        <v>87328.354179999995</v>
      </c>
      <c r="J27" s="11">
        <f t="shared" si="6"/>
        <v>90821.088340000002</v>
      </c>
      <c r="K27" s="11">
        <f t="shared" si="6"/>
        <v>94453.93187</v>
      </c>
      <c r="L27" s="11">
        <f t="shared" si="6"/>
        <v>98232.089139999996</v>
      </c>
      <c r="M27" s="11">
        <f t="shared" si="6"/>
        <v>102161.37270000001</v>
      </c>
      <c r="N27" s="11">
        <f t="shared" si="6"/>
        <v>106900.91365999999</v>
      </c>
      <c r="O27" s="11">
        <f t="shared" si="6"/>
        <v>111176.95019999999</v>
      </c>
      <c r="P27" s="11">
        <f t="shared" si="6"/>
        <v>115624.0282</v>
      </c>
      <c r="Q27" s="11">
        <f t="shared" si="6"/>
        <v>120248.98931999999</v>
      </c>
    </row>
    <row r="28" spans="1:17" s="7" customFormat="1" ht="16.5" customHeight="1" x14ac:dyDescent="0.2">
      <c r="A28" s="22"/>
      <c r="B28" s="22"/>
      <c r="C28" s="22"/>
      <c r="D28" s="10" t="s">
        <v>23</v>
      </c>
      <c r="E28" s="11">
        <f>SUM(F28:Q28)</f>
        <v>0</v>
      </c>
      <c r="F28" s="11">
        <f>F10+F22</f>
        <v>0</v>
      </c>
      <c r="G28" s="11">
        <f t="shared" ref="G28:Q28" si="7">G10+G22</f>
        <v>0</v>
      </c>
      <c r="H28" s="12">
        <f t="shared" si="7"/>
        <v>0</v>
      </c>
      <c r="I28" s="11">
        <f t="shared" si="7"/>
        <v>0</v>
      </c>
      <c r="J28" s="11">
        <f t="shared" si="7"/>
        <v>0</v>
      </c>
      <c r="K28" s="11">
        <f t="shared" si="7"/>
        <v>0</v>
      </c>
      <c r="L28" s="11">
        <f t="shared" si="7"/>
        <v>0</v>
      </c>
      <c r="M28" s="11">
        <f t="shared" si="7"/>
        <v>0</v>
      </c>
      <c r="N28" s="11">
        <f t="shared" si="7"/>
        <v>0</v>
      </c>
      <c r="O28" s="11">
        <f t="shared" si="7"/>
        <v>0</v>
      </c>
      <c r="P28" s="11">
        <f t="shared" si="7"/>
        <v>0</v>
      </c>
      <c r="Q28" s="11">
        <f t="shared" si="7"/>
        <v>0</v>
      </c>
    </row>
    <row r="29" spans="1:17" s="7" customFormat="1" ht="38.25" x14ac:dyDescent="0.2">
      <c r="A29" s="22"/>
      <c r="B29" s="22"/>
      <c r="C29" s="22"/>
      <c r="D29" s="10" t="s">
        <v>9</v>
      </c>
      <c r="E29" s="11">
        <f t="shared" ref="E29:E32" si="8">SUM(F29:Q29)</f>
        <v>30095.62384</v>
      </c>
      <c r="F29" s="11">
        <f>F11+F23</f>
        <v>15043.73525</v>
      </c>
      <c r="G29" s="11">
        <f>G11+G23</f>
        <v>15051.88859</v>
      </c>
      <c r="H29" s="12">
        <f t="shared" ref="H29:Q29" si="9">H11+H23</f>
        <v>0</v>
      </c>
      <c r="I29" s="11">
        <f t="shared" si="9"/>
        <v>0</v>
      </c>
      <c r="J29" s="11">
        <f t="shared" si="9"/>
        <v>0</v>
      </c>
      <c r="K29" s="11">
        <f t="shared" si="9"/>
        <v>0</v>
      </c>
      <c r="L29" s="11">
        <f t="shared" si="9"/>
        <v>0</v>
      </c>
      <c r="M29" s="11">
        <f t="shared" si="9"/>
        <v>0</v>
      </c>
      <c r="N29" s="11">
        <f t="shared" si="9"/>
        <v>0</v>
      </c>
      <c r="O29" s="11">
        <f t="shared" si="9"/>
        <v>0</v>
      </c>
      <c r="P29" s="11">
        <f t="shared" si="9"/>
        <v>0</v>
      </c>
      <c r="Q29" s="11">
        <f t="shared" si="9"/>
        <v>0</v>
      </c>
    </row>
    <row r="30" spans="1:17" s="7" customFormat="1" x14ac:dyDescent="0.2">
      <c r="A30" s="22"/>
      <c r="B30" s="22"/>
      <c r="C30" s="22"/>
      <c r="D30" s="10" t="s">
        <v>10</v>
      </c>
      <c r="E30" s="11">
        <f t="shared" si="8"/>
        <v>0</v>
      </c>
      <c r="F30" s="11">
        <f t="shared" ref="F30:Q30" si="10">F12+F24</f>
        <v>0</v>
      </c>
      <c r="G30" s="11">
        <f t="shared" si="10"/>
        <v>0</v>
      </c>
      <c r="H30" s="12">
        <f t="shared" si="10"/>
        <v>0</v>
      </c>
      <c r="I30" s="11">
        <f t="shared" si="10"/>
        <v>0</v>
      </c>
      <c r="J30" s="11">
        <f t="shared" si="10"/>
        <v>0</v>
      </c>
      <c r="K30" s="11">
        <f t="shared" si="10"/>
        <v>0</v>
      </c>
      <c r="L30" s="11">
        <f t="shared" si="10"/>
        <v>0</v>
      </c>
      <c r="M30" s="11">
        <f t="shared" si="10"/>
        <v>0</v>
      </c>
      <c r="N30" s="11">
        <f t="shared" si="10"/>
        <v>0</v>
      </c>
      <c r="O30" s="11">
        <f t="shared" si="10"/>
        <v>0</v>
      </c>
      <c r="P30" s="11">
        <f t="shared" si="10"/>
        <v>0</v>
      </c>
      <c r="Q30" s="11">
        <f t="shared" si="10"/>
        <v>0</v>
      </c>
    </row>
    <row r="31" spans="1:17" s="7" customFormat="1" ht="38.25" x14ac:dyDescent="0.2">
      <c r="A31" s="22"/>
      <c r="B31" s="22"/>
      <c r="C31" s="22"/>
      <c r="D31" s="10" t="s">
        <v>16</v>
      </c>
      <c r="E31" s="11">
        <f t="shared" si="8"/>
        <v>1188230.5091899999</v>
      </c>
      <c r="F31" s="11">
        <f>F13+F25+F19</f>
        <v>94096.605360000001</v>
      </c>
      <c r="G31" s="11">
        <f t="shared" ref="G31:Q31" si="11">G13+G25</f>
        <v>83216.326430000001</v>
      </c>
      <c r="H31" s="12">
        <f t="shared" si="11"/>
        <v>83969.859790000002</v>
      </c>
      <c r="I31" s="11">
        <f t="shared" si="11"/>
        <v>87328.354179999995</v>
      </c>
      <c r="J31" s="11">
        <f t="shared" si="11"/>
        <v>90821.088340000002</v>
      </c>
      <c r="K31" s="11">
        <f t="shared" si="11"/>
        <v>94453.93187</v>
      </c>
      <c r="L31" s="11">
        <f t="shared" si="11"/>
        <v>98232.089139999996</v>
      </c>
      <c r="M31" s="11">
        <f>M13+M25</f>
        <v>102161.37270000001</v>
      </c>
      <c r="N31" s="11">
        <f t="shared" si="11"/>
        <v>106900.91365999999</v>
      </c>
      <c r="O31" s="11">
        <f t="shared" si="11"/>
        <v>111176.95019999999</v>
      </c>
      <c r="P31" s="11">
        <f t="shared" si="11"/>
        <v>115624.0282</v>
      </c>
      <c r="Q31" s="11">
        <f t="shared" si="11"/>
        <v>120248.98931999999</v>
      </c>
    </row>
    <row r="32" spans="1:17" s="7" customFormat="1" x14ac:dyDescent="0.2">
      <c r="A32" s="22"/>
      <c r="B32" s="22"/>
      <c r="C32" s="22"/>
      <c r="D32" s="10" t="s">
        <v>11</v>
      </c>
      <c r="E32" s="11">
        <f t="shared" si="8"/>
        <v>241661.64200999998</v>
      </c>
      <c r="F32" s="11">
        <f>F14+F26</f>
        <v>30470.667049999996</v>
      </c>
      <c r="G32" s="11">
        <f>G14+G26</f>
        <v>158110.58562999999</v>
      </c>
      <c r="H32" s="12">
        <f t="shared" ref="H32:Q32" si="12">H14+H26</f>
        <v>53080.389329999998</v>
      </c>
      <c r="I32" s="11">
        <f t="shared" si="12"/>
        <v>0</v>
      </c>
      <c r="J32" s="11">
        <f t="shared" si="12"/>
        <v>0</v>
      </c>
      <c r="K32" s="11">
        <f t="shared" si="12"/>
        <v>0</v>
      </c>
      <c r="L32" s="11">
        <f t="shared" si="12"/>
        <v>0</v>
      </c>
      <c r="M32" s="11">
        <f t="shared" si="12"/>
        <v>0</v>
      </c>
      <c r="N32" s="11">
        <f t="shared" si="12"/>
        <v>0</v>
      </c>
      <c r="O32" s="11">
        <f t="shared" si="12"/>
        <v>0</v>
      </c>
      <c r="P32" s="11">
        <f t="shared" si="12"/>
        <v>0</v>
      </c>
      <c r="Q32" s="11">
        <f t="shared" si="12"/>
        <v>0</v>
      </c>
    </row>
    <row r="33" spans="1:17" s="7" customFormat="1" x14ac:dyDescent="0.2">
      <c r="A33" s="23" t="s">
        <v>13</v>
      </c>
      <c r="B33" s="23"/>
      <c r="C33" s="17"/>
      <c r="D33" s="17"/>
      <c r="E33" s="14"/>
      <c r="F33" s="14"/>
      <c r="G33" s="14"/>
      <c r="H33" s="18"/>
      <c r="I33" s="17"/>
      <c r="J33" s="17"/>
      <c r="K33" s="17"/>
      <c r="L33" s="17"/>
      <c r="M33" s="17"/>
      <c r="N33" s="17"/>
      <c r="O33" s="17"/>
      <c r="P33" s="17"/>
      <c r="Q33" s="17"/>
    </row>
    <row r="34" spans="1:17" s="7" customFormat="1" ht="16.5" customHeight="1" x14ac:dyDescent="0.2">
      <c r="A34" s="23" t="s">
        <v>14</v>
      </c>
      <c r="B34" s="23"/>
      <c r="C34" s="23"/>
      <c r="D34" s="10" t="s">
        <v>0</v>
      </c>
      <c r="E34" s="11">
        <f>SUM(F34:Q34)</f>
        <v>0</v>
      </c>
      <c r="F34" s="11">
        <f t="shared" ref="F34:Q34" si="13">F35+F36+F37+F38+F39</f>
        <v>0</v>
      </c>
      <c r="G34" s="11">
        <f t="shared" si="13"/>
        <v>0</v>
      </c>
      <c r="H34" s="12">
        <f t="shared" si="13"/>
        <v>0</v>
      </c>
      <c r="I34" s="11">
        <f t="shared" si="13"/>
        <v>0</v>
      </c>
      <c r="J34" s="11">
        <f t="shared" si="13"/>
        <v>0</v>
      </c>
      <c r="K34" s="11">
        <f t="shared" si="13"/>
        <v>0</v>
      </c>
      <c r="L34" s="11">
        <f t="shared" si="13"/>
        <v>0</v>
      </c>
      <c r="M34" s="11">
        <f t="shared" si="13"/>
        <v>0</v>
      </c>
      <c r="N34" s="11">
        <f t="shared" si="13"/>
        <v>0</v>
      </c>
      <c r="O34" s="11">
        <f t="shared" si="13"/>
        <v>0</v>
      </c>
      <c r="P34" s="11">
        <f t="shared" si="13"/>
        <v>0</v>
      </c>
      <c r="Q34" s="11">
        <f t="shared" si="13"/>
        <v>0</v>
      </c>
    </row>
    <row r="35" spans="1:17" s="7" customFormat="1" ht="36.75" customHeight="1" x14ac:dyDescent="0.2">
      <c r="A35" s="23"/>
      <c r="B35" s="23"/>
      <c r="C35" s="23"/>
      <c r="D35" s="13" t="s">
        <v>23</v>
      </c>
      <c r="E35" s="14">
        <f>SUM(F35:Q35)</f>
        <v>0</v>
      </c>
      <c r="F35" s="11">
        <v>0</v>
      </c>
      <c r="G35" s="11">
        <v>0</v>
      </c>
      <c r="H35" s="15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</row>
    <row r="36" spans="1:17" s="7" customFormat="1" ht="25.5" x14ac:dyDescent="0.2">
      <c r="A36" s="23"/>
      <c r="B36" s="23"/>
      <c r="C36" s="23"/>
      <c r="D36" s="13" t="s">
        <v>9</v>
      </c>
      <c r="E36" s="11">
        <f t="shared" ref="E36:E39" si="14">SUM(F36:Q36)</f>
        <v>0</v>
      </c>
      <c r="F36" s="14">
        <v>0</v>
      </c>
      <c r="G36" s="14">
        <v>0</v>
      </c>
      <c r="H36" s="15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</row>
    <row r="37" spans="1:17" s="7" customFormat="1" x14ac:dyDescent="0.2">
      <c r="A37" s="23"/>
      <c r="B37" s="23"/>
      <c r="C37" s="23"/>
      <c r="D37" s="13" t="s">
        <v>10</v>
      </c>
      <c r="E37" s="11">
        <f t="shared" si="14"/>
        <v>0</v>
      </c>
      <c r="F37" s="14">
        <v>0</v>
      </c>
      <c r="G37" s="14">
        <v>0</v>
      </c>
      <c r="H37" s="15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</row>
    <row r="38" spans="1:17" s="7" customFormat="1" ht="25.5" x14ac:dyDescent="0.2">
      <c r="A38" s="23"/>
      <c r="B38" s="23"/>
      <c r="C38" s="23"/>
      <c r="D38" s="13" t="s">
        <v>16</v>
      </c>
      <c r="E38" s="11">
        <f t="shared" si="14"/>
        <v>0</v>
      </c>
      <c r="F38" s="14">
        <v>0</v>
      </c>
      <c r="G38" s="14">
        <v>0</v>
      </c>
      <c r="H38" s="15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</row>
    <row r="39" spans="1:17" s="7" customFormat="1" ht="16.5" customHeight="1" x14ac:dyDescent="0.2">
      <c r="A39" s="23"/>
      <c r="B39" s="23"/>
      <c r="C39" s="23"/>
      <c r="D39" s="13" t="s">
        <v>11</v>
      </c>
      <c r="E39" s="11">
        <f t="shared" si="14"/>
        <v>0</v>
      </c>
      <c r="F39" s="14">
        <v>0</v>
      </c>
      <c r="G39" s="14">
        <v>0</v>
      </c>
      <c r="H39" s="15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</row>
    <row r="40" spans="1:17" s="7" customFormat="1" ht="16.5" customHeight="1" x14ac:dyDescent="0.2">
      <c r="A40" s="23" t="s">
        <v>15</v>
      </c>
      <c r="B40" s="23"/>
      <c r="C40" s="23"/>
      <c r="D40" s="10" t="s">
        <v>0</v>
      </c>
      <c r="E40" s="11">
        <f>SUM(F40:Q40)</f>
        <v>1459987.7750400002</v>
      </c>
      <c r="F40" s="12">
        <f>SUM(F41:F45)</f>
        <v>139611.00766</v>
      </c>
      <c r="G40" s="11">
        <f t="shared" ref="G40:Q40" si="15">SUM(G41:G45)</f>
        <v>256378.80064999999</v>
      </c>
      <c r="H40" s="11">
        <f t="shared" si="15"/>
        <v>137050.24911999999</v>
      </c>
      <c r="I40" s="11">
        <f t="shared" si="15"/>
        <v>87328.354179999995</v>
      </c>
      <c r="J40" s="11">
        <f t="shared" si="15"/>
        <v>90821.088340000002</v>
      </c>
      <c r="K40" s="11">
        <f t="shared" si="15"/>
        <v>94453.93187</v>
      </c>
      <c r="L40" s="11">
        <f t="shared" si="15"/>
        <v>98232.089139999996</v>
      </c>
      <c r="M40" s="11">
        <f t="shared" si="15"/>
        <v>102161.37270000001</v>
      </c>
      <c r="N40" s="11">
        <f t="shared" si="15"/>
        <v>106900.91365999999</v>
      </c>
      <c r="O40" s="11">
        <f t="shared" si="15"/>
        <v>111176.95019999999</v>
      </c>
      <c r="P40" s="11">
        <f t="shared" si="15"/>
        <v>115624.0282</v>
      </c>
      <c r="Q40" s="11">
        <f t="shared" si="15"/>
        <v>120248.98931999999</v>
      </c>
    </row>
    <row r="41" spans="1:17" s="7" customFormat="1" ht="37.5" customHeight="1" x14ac:dyDescent="0.2">
      <c r="A41" s="23"/>
      <c r="B41" s="23"/>
      <c r="C41" s="23"/>
      <c r="D41" s="13" t="s">
        <v>23</v>
      </c>
      <c r="E41" s="14">
        <f>SUM(F41:Q41)</f>
        <v>0</v>
      </c>
      <c r="F41" s="11">
        <v>0</v>
      </c>
      <c r="G41" s="11">
        <v>0</v>
      </c>
      <c r="H41" s="15">
        <v>0</v>
      </c>
      <c r="I41" s="14"/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25.5" x14ac:dyDescent="0.2">
      <c r="A42" s="23"/>
      <c r="B42" s="23"/>
      <c r="C42" s="23"/>
      <c r="D42" s="13" t="s">
        <v>9</v>
      </c>
      <c r="E42" s="14">
        <f t="shared" ref="E42:E45" si="16">SUM(F42:Q42)</f>
        <v>30095.62384</v>
      </c>
      <c r="F42" s="14">
        <f>F29</f>
        <v>15043.73525</v>
      </c>
      <c r="G42" s="14">
        <f t="shared" ref="G42:Q42" si="17">G29</f>
        <v>15051.88859</v>
      </c>
      <c r="H42" s="15">
        <f t="shared" si="17"/>
        <v>0</v>
      </c>
      <c r="I42" s="14">
        <f t="shared" si="17"/>
        <v>0</v>
      </c>
      <c r="J42" s="14">
        <f t="shared" si="17"/>
        <v>0</v>
      </c>
      <c r="K42" s="14">
        <f t="shared" si="17"/>
        <v>0</v>
      </c>
      <c r="L42" s="14">
        <f t="shared" si="17"/>
        <v>0</v>
      </c>
      <c r="M42" s="14">
        <f t="shared" si="17"/>
        <v>0</v>
      </c>
      <c r="N42" s="14">
        <f t="shared" si="17"/>
        <v>0</v>
      </c>
      <c r="O42" s="14">
        <f t="shared" si="17"/>
        <v>0</v>
      </c>
      <c r="P42" s="14">
        <f t="shared" si="17"/>
        <v>0</v>
      </c>
      <c r="Q42" s="14">
        <f t="shared" si="17"/>
        <v>0</v>
      </c>
    </row>
    <row r="43" spans="1:17" x14ac:dyDescent="0.2">
      <c r="A43" s="23"/>
      <c r="B43" s="23"/>
      <c r="C43" s="23"/>
      <c r="D43" s="13" t="s">
        <v>10</v>
      </c>
      <c r="E43" s="14">
        <f t="shared" si="16"/>
        <v>0</v>
      </c>
      <c r="F43" s="14">
        <f t="shared" ref="F43:Q43" si="18">F30</f>
        <v>0</v>
      </c>
      <c r="G43" s="14">
        <f t="shared" si="18"/>
        <v>0</v>
      </c>
      <c r="H43" s="15">
        <f t="shared" si="18"/>
        <v>0</v>
      </c>
      <c r="I43" s="14">
        <f t="shared" si="18"/>
        <v>0</v>
      </c>
      <c r="J43" s="14">
        <f t="shared" si="18"/>
        <v>0</v>
      </c>
      <c r="K43" s="14">
        <f t="shared" si="18"/>
        <v>0</v>
      </c>
      <c r="L43" s="14">
        <f t="shared" si="18"/>
        <v>0</v>
      </c>
      <c r="M43" s="14">
        <f t="shared" si="18"/>
        <v>0</v>
      </c>
      <c r="N43" s="14">
        <f t="shared" si="18"/>
        <v>0</v>
      </c>
      <c r="O43" s="14">
        <f t="shared" si="18"/>
        <v>0</v>
      </c>
      <c r="P43" s="14">
        <f t="shared" si="18"/>
        <v>0</v>
      </c>
      <c r="Q43" s="14">
        <f t="shared" si="18"/>
        <v>0</v>
      </c>
    </row>
    <row r="44" spans="1:17" ht="25.5" x14ac:dyDescent="0.2">
      <c r="A44" s="23"/>
      <c r="B44" s="23"/>
      <c r="C44" s="23"/>
      <c r="D44" s="13" t="s">
        <v>16</v>
      </c>
      <c r="E44" s="14">
        <f t="shared" si="16"/>
        <v>1188230.5091899999</v>
      </c>
      <c r="F44" s="14">
        <f t="shared" ref="F44:Q44" si="19">F31</f>
        <v>94096.605360000001</v>
      </c>
      <c r="G44" s="14">
        <f t="shared" si="19"/>
        <v>83216.326430000001</v>
      </c>
      <c r="H44" s="15">
        <f t="shared" si="19"/>
        <v>83969.859790000002</v>
      </c>
      <c r="I44" s="14">
        <f t="shared" si="19"/>
        <v>87328.354179999995</v>
      </c>
      <c r="J44" s="14">
        <f t="shared" si="19"/>
        <v>90821.088340000002</v>
      </c>
      <c r="K44" s="14">
        <f t="shared" si="19"/>
        <v>94453.93187</v>
      </c>
      <c r="L44" s="14">
        <f t="shared" si="19"/>
        <v>98232.089139999996</v>
      </c>
      <c r="M44" s="14">
        <f t="shared" si="19"/>
        <v>102161.37270000001</v>
      </c>
      <c r="N44" s="14">
        <f t="shared" si="19"/>
        <v>106900.91365999999</v>
      </c>
      <c r="O44" s="14">
        <f t="shared" si="19"/>
        <v>111176.95019999999</v>
      </c>
      <c r="P44" s="14">
        <f t="shared" si="19"/>
        <v>115624.0282</v>
      </c>
      <c r="Q44" s="14">
        <f t="shared" si="19"/>
        <v>120248.98931999999</v>
      </c>
    </row>
    <row r="45" spans="1:17" x14ac:dyDescent="0.2">
      <c r="A45" s="23"/>
      <c r="B45" s="23"/>
      <c r="C45" s="23"/>
      <c r="D45" s="13" t="s">
        <v>11</v>
      </c>
      <c r="E45" s="14">
        <f t="shared" si="16"/>
        <v>241661.64200999998</v>
      </c>
      <c r="F45" s="14">
        <f t="shared" ref="F45:Q45" si="20">F32</f>
        <v>30470.667049999996</v>
      </c>
      <c r="G45" s="14">
        <f t="shared" si="20"/>
        <v>158110.58562999999</v>
      </c>
      <c r="H45" s="15">
        <f t="shared" si="20"/>
        <v>53080.389329999998</v>
      </c>
      <c r="I45" s="14">
        <f t="shared" si="20"/>
        <v>0</v>
      </c>
      <c r="J45" s="14">
        <f t="shared" si="20"/>
        <v>0</v>
      </c>
      <c r="K45" s="14">
        <f t="shared" si="20"/>
        <v>0</v>
      </c>
      <c r="L45" s="14">
        <f t="shared" si="20"/>
        <v>0</v>
      </c>
      <c r="M45" s="14">
        <f t="shared" si="20"/>
        <v>0</v>
      </c>
      <c r="N45" s="14">
        <f t="shared" si="20"/>
        <v>0</v>
      </c>
      <c r="O45" s="14">
        <f t="shared" si="20"/>
        <v>0</v>
      </c>
      <c r="P45" s="14">
        <f t="shared" si="20"/>
        <v>0</v>
      </c>
      <c r="Q45" s="14">
        <f t="shared" si="20"/>
        <v>0</v>
      </c>
    </row>
    <row r="46" spans="1:17" x14ac:dyDescent="0.2">
      <c r="A46" s="23" t="s">
        <v>13</v>
      </c>
      <c r="B46" s="23"/>
      <c r="C46" s="17"/>
      <c r="D46" s="17"/>
      <c r="E46" s="14"/>
      <c r="F46" s="14"/>
      <c r="G46" s="14"/>
      <c r="H46" s="19"/>
      <c r="I46" s="20"/>
      <c r="J46" s="20"/>
      <c r="K46" s="20"/>
      <c r="L46" s="20"/>
      <c r="M46" s="20"/>
      <c r="N46" s="20"/>
      <c r="O46" s="20"/>
      <c r="P46" s="20"/>
      <c r="Q46" s="20"/>
    </row>
    <row r="47" spans="1:17" ht="16.5" customHeight="1" x14ac:dyDescent="0.2">
      <c r="A47" s="23" t="s">
        <v>47</v>
      </c>
      <c r="B47" s="23"/>
      <c r="C47" s="23"/>
      <c r="D47" s="10" t="s">
        <v>0</v>
      </c>
      <c r="E47" s="11">
        <f>SUM(F47:Q47)</f>
        <v>650920.85600999999</v>
      </c>
      <c r="F47" s="11">
        <f>SUM(F48:F52)</f>
        <v>31270.940000000002</v>
      </c>
      <c r="G47" s="11">
        <f t="shared" ref="G47:Q47" si="21">SUM(G48:G52)</f>
        <v>47644.480000000003</v>
      </c>
      <c r="H47" s="11">
        <f t="shared" si="21"/>
        <v>49550.24912</v>
      </c>
      <c r="I47" s="11">
        <f t="shared" si="21"/>
        <v>49368.354180000002</v>
      </c>
      <c r="J47" s="11">
        <f t="shared" si="21"/>
        <v>51343.088340000002</v>
      </c>
      <c r="K47" s="11">
        <f t="shared" si="21"/>
        <v>53396.811869999998</v>
      </c>
      <c r="L47" s="11">
        <f t="shared" si="21"/>
        <v>55532.68434</v>
      </c>
      <c r="M47" s="11">
        <f t="shared" si="21"/>
        <v>57753.991710000002</v>
      </c>
      <c r="N47" s="11">
        <f t="shared" si="21"/>
        <v>60064.15137</v>
      </c>
      <c r="O47" s="11">
        <f t="shared" si="21"/>
        <v>62466.717420000001</v>
      </c>
      <c r="P47" s="11">
        <f t="shared" si="21"/>
        <v>64965.386109999999</v>
      </c>
      <c r="Q47" s="11">
        <f t="shared" si="21"/>
        <v>67564.001550000001</v>
      </c>
    </row>
    <row r="48" spans="1:17" ht="16.5" customHeight="1" x14ac:dyDescent="0.2">
      <c r="A48" s="23"/>
      <c r="B48" s="23"/>
      <c r="C48" s="23"/>
      <c r="D48" s="13" t="s">
        <v>23</v>
      </c>
      <c r="E48" s="14">
        <f>SUM(F48:Q48)</f>
        <v>0</v>
      </c>
      <c r="F48" s="11">
        <f>F10</f>
        <v>0</v>
      </c>
      <c r="G48" s="11">
        <f t="shared" ref="G48:Q48" si="22">G10</f>
        <v>0</v>
      </c>
      <c r="H48" s="11">
        <f t="shared" si="22"/>
        <v>0</v>
      </c>
      <c r="I48" s="11">
        <f t="shared" si="22"/>
        <v>0</v>
      </c>
      <c r="J48" s="11">
        <f t="shared" si="22"/>
        <v>0</v>
      </c>
      <c r="K48" s="11">
        <f t="shared" si="22"/>
        <v>0</v>
      </c>
      <c r="L48" s="11">
        <f t="shared" si="22"/>
        <v>0</v>
      </c>
      <c r="M48" s="11">
        <f t="shared" si="22"/>
        <v>0</v>
      </c>
      <c r="N48" s="11">
        <f t="shared" si="22"/>
        <v>0</v>
      </c>
      <c r="O48" s="11">
        <f t="shared" si="22"/>
        <v>0</v>
      </c>
      <c r="P48" s="11">
        <f t="shared" si="22"/>
        <v>0</v>
      </c>
      <c r="Q48" s="11">
        <f t="shared" si="22"/>
        <v>0</v>
      </c>
    </row>
    <row r="49" spans="1:17" ht="25.5" x14ac:dyDescent="0.2">
      <c r="A49" s="23"/>
      <c r="B49" s="23"/>
      <c r="C49" s="23"/>
      <c r="D49" s="13" t="s">
        <v>9</v>
      </c>
      <c r="E49" s="14">
        <f t="shared" ref="E49:E52" si="23">SUM(F49:Q49)</f>
        <v>0</v>
      </c>
      <c r="F49" s="14">
        <f>F11</f>
        <v>0</v>
      </c>
      <c r="G49" s="14">
        <f t="shared" ref="G49:Q49" si="24">G11</f>
        <v>0</v>
      </c>
      <c r="H49" s="14">
        <f t="shared" si="24"/>
        <v>0</v>
      </c>
      <c r="I49" s="14">
        <f t="shared" si="24"/>
        <v>0</v>
      </c>
      <c r="J49" s="14">
        <f t="shared" si="24"/>
        <v>0</v>
      </c>
      <c r="K49" s="14">
        <f t="shared" si="24"/>
        <v>0</v>
      </c>
      <c r="L49" s="14">
        <f t="shared" si="24"/>
        <v>0</v>
      </c>
      <c r="M49" s="14">
        <f t="shared" si="24"/>
        <v>0</v>
      </c>
      <c r="N49" s="14">
        <f t="shared" si="24"/>
        <v>0</v>
      </c>
      <c r="O49" s="14">
        <f t="shared" si="24"/>
        <v>0</v>
      </c>
      <c r="P49" s="14">
        <f t="shared" si="24"/>
        <v>0</v>
      </c>
      <c r="Q49" s="14">
        <f t="shared" si="24"/>
        <v>0</v>
      </c>
    </row>
    <row r="50" spans="1:17" x14ac:dyDescent="0.2">
      <c r="A50" s="23"/>
      <c r="B50" s="23"/>
      <c r="C50" s="23"/>
      <c r="D50" s="13" t="s">
        <v>10</v>
      </c>
      <c r="E50" s="14">
        <f t="shared" si="23"/>
        <v>0</v>
      </c>
      <c r="F50" s="14">
        <f>F12</f>
        <v>0</v>
      </c>
      <c r="G50" s="14">
        <f t="shared" ref="G50:Q50" si="25">G12</f>
        <v>0</v>
      </c>
      <c r="H50" s="14">
        <f t="shared" si="25"/>
        <v>0</v>
      </c>
      <c r="I50" s="14">
        <f t="shared" si="25"/>
        <v>0</v>
      </c>
      <c r="J50" s="14">
        <f t="shared" si="25"/>
        <v>0</v>
      </c>
      <c r="K50" s="14">
        <f t="shared" si="25"/>
        <v>0</v>
      </c>
      <c r="L50" s="14">
        <f t="shared" si="25"/>
        <v>0</v>
      </c>
      <c r="M50" s="14">
        <f t="shared" si="25"/>
        <v>0</v>
      </c>
      <c r="N50" s="14">
        <f t="shared" si="25"/>
        <v>0</v>
      </c>
      <c r="O50" s="14">
        <f t="shared" si="25"/>
        <v>0</v>
      </c>
      <c r="P50" s="14">
        <f t="shared" si="25"/>
        <v>0</v>
      </c>
      <c r="Q50" s="14">
        <f t="shared" si="25"/>
        <v>0</v>
      </c>
    </row>
    <row r="51" spans="1:17" ht="25.5" x14ac:dyDescent="0.2">
      <c r="A51" s="23"/>
      <c r="B51" s="23"/>
      <c r="C51" s="23"/>
      <c r="D51" s="13" t="s">
        <v>16</v>
      </c>
      <c r="E51" s="14">
        <f t="shared" si="23"/>
        <v>642239.88104999997</v>
      </c>
      <c r="F51" s="14">
        <f>F13</f>
        <v>31270.940000000002</v>
      </c>
      <c r="G51" s="14">
        <f t="shared" ref="G51:Q51" si="26">G13</f>
        <v>41043.894370000002</v>
      </c>
      <c r="H51" s="14">
        <f t="shared" si="26"/>
        <v>47469.859790000002</v>
      </c>
      <c r="I51" s="14">
        <f t="shared" si="26"/>
        <v>49368.354180000002</v>
      </c>
      <c r="J51" s="14">
        <f t="shared" si="26"/>
        <v>51343.088340000002</v>
      </c>
      <c r="K51" s="14">
        <f t="shared" si="26"/>
        <v>53396.811869999998</v>
      </c>
      <c r="L51" s="14">
        <f t="shared" si="26"/>
        <v>55532.68434</v>
      </c>
      <c r="M51" s="14">
        <f t="shared" si="26"/>
        <v>57753.991710000002</v>
      </c>
      <c r="N51" s="14">
        <f t="shared" si="26"/>
        <v>60064.15137</v>
      </c>
      <c r="O51" s="14">
        <f t="shared" si="26"/>
        <v>62466.717420000001</v>
      </c>
      <c r="P51" s="14">
        <f t="shared" si="26"/>
        <v>64965.386109999999</v>
      </c>
      <c r="Q51" s="14">
        <f t="shared" si="26"/>
        <v>67564.001550000001</v>
      </c>
    </row>
    <row r="52" spans="1:17" x14ac:dyDescent="0.2">
      <c r="A52" s="23"/>
      <c r="B52" s="23"/>
      <c r="C52" s="23"/>
      <c r="D52" s="13" t="s">
        <v>11</v>
      </c>
      <c r="E52" s="14">
        <f t="shared" si="23"/>
        <v>8680.9749599999996</v>
      </c>
      <c r="F52" s="14">
        <f>F14</f>
        <v>0</v>
      </c>
      <c r="G52" s="14">
        <f t="shared" ref="G52:Q52" si="27">G14</f>
        <v>6600.5856299999996</v>
      </c>
      <c r="H52" s="14">
        <f t="shared" si="27"/>
        <v>2080.38933</v>
      </c>
      <c r="I52" s="14">
        <f t="shared" si="27"/>
        <v>0</v>
      </c>
      <c r="J52" s="14">
        <f t="shared" si="27"/>
        <v>0</v>
      </c>
      <c r="K52" s="14">
        <f t="shared" si="27"/>
        <v>0</v>
      </c>
      <c r="L52" s="14">
        <f t="shared" si="27"/>
        <v>0</v>
      </c>
      <c r="M52" s="14">
        <f t="shared" si="27"/>
        <v>0</v>
      </c>
      <c r="N52" s="14">
        <f t="shared" si="27"/>
        <v>0</v>
      </c>
      <c r="O52" s="14">
        <f t="shared" si="27"/>
        <v>0</v>
      </c>
      <c r="P52" s="14">
        <f t="shared" si="27"/>
        <v>0</v>
      </c>
      <c r="Q52" s="14">
        <f t="shared" si="27"/>
        <v>0</v>
      </c>
    </row>
    <row r="53" spans="1:17" s="21" customFormat="1" ht="16.5" customHeight="1" x14ac:dyDescent="0.2">
      <c r="A53" s="23" t="s">
        <v>24</v>
      </c>
      <c r="B53" s="23"/>
      <c r="C53" s="23"/>
      <c r="D53" s="10" t="s">
        <v>0</v>
      </c>
      <c r="E53" s="11">
        <f>SUM(F53:Q53)</f>
        <v>840337.85902999993</v>
      </c>
      <c r="F53" s="11">
        <f t="shared" ref="F53:Q53" si="28">SUM(F54:F58)</f>
        <v>139611.00766</v>
      </c>
      <c r="G53" s="11">
        <f t="shared" si="28"/>
        <v>208734.32065000001</v>
      </c>
      <c r="H53" s="12">
        <f t="shared" si="28"/>
        <v>87500</v>
      </c>
      <c r="I53" s="11">
        <f t="shared" si="28"/>
        <v>37960</v>
      </c>
      <c r="J53" s="11">
        <f t="shared" si="28"/>
        <v>39478</v>
      </c>
      <c r="K53" s="11">
        <f t="shared" si="28"/>
        <v>41057.120000000003</v>
      </c>
      <c r="L53" s="11">
        <f t="shared" si="28"/>
        <v>42699.404799999997</v>
      </c>
      <c r="M53" s="11">
        <f t="shared" si="28"/>
        <v>44407.380989999998</v>
      </c>
      <c r="N53" s="11">
        <f t="shared" si="28"/>
        <v>46836.762289999999</v>
      </c>
      <c r="O53" s="11">
        <f t="shared" si="28"/>
        <v>48710.232779999998</v>
      </c>
      <c r="P53" s="11">
        <f t="shared" si="28"/>
        <v>50658.642090000001</v>
      </c>
      <c r="Q53" s="11">
        <f t="shared" si="28"/>
        <v>52684.98777</v>
      </c>
    </row>
    <row r="54" spans="1:17" ht="16.5" customHeight="1" x14ac:dyDescent="0.2">
      <c r="A54" s="23"/>
      <c r="B54" s="23"/>
      <c r="C54" s="23"/>
      <c r="D54" s="13" t="s">
        <v>23</v>
      </c>
      <c r="E54" s="14">
        <f>SUM(F54:G54)</f>
        <v>0</v>
      </c>
      <c r="F54" s="11">
        <f>F22</f>
        <v>0</v>
      </c>
      <c r="G54" s="11">
        <f t="shared" ref="G54:Q54" si="29">G22</f>
        <v>0</v>
      </c>
      <c r="H54" s="11">
        <f t="shared" si="29"/>
        <v>0</v>
      </c>
      <c r="I54" s="11">
        <f t="shared" si="29"/>
        <v>0</v>
      </c>
      <c r="J54" s="11">
        <f t="shared" si="29"/>
        <v>0</v>
      </c>
      <c r="K54" s="11">
        <f t="shared" si="29"/>
        <v>0</v>
      </c>
      <c r="L54" s="11">
        <f t="shared" si="29"/>
        <v>0</v>
      </c>
      <c r="M54" s="11">
        <f t="shared" si="29"/>
        <v>0</v>
      </c>
      <c r="N54" s="11">
        <f t="shared" si="29"/>
        <v>0</v>
      </c>
      <c r="O54" s="11">
        <f t="shared" si="29"/>
        <v>0</v>
      </c>
      <c r="P54" s="11">
        <f t="shared" si="29"/>
        <v>0</v>
      </c>
      <c r="Q54" s="11">
        <f t="shared" si="29"/>
        <v>0</v>
      </c>
    </row>
    <row r="55" spans="1:17" ht="25.5" x14ac:dyDescent="0.2">
      <c r="A55" s="23"/>
      <c r="B55" s="23"/>
      <c r="C55" s="23"/>
      <c r="D55" s="13" t="s">
        <v>9</v>
      </c>
      <c r="E55" s="14">
        <f>SUM(F55:G55)</f>
        <v>30095.62384</v>
      </c>
      <c r="F55" s="14">
        <f>F23</f>
        <v>15043.73525</v>
      </c>
      <c r="G55" s="14">
        <f t="shared" ref="G55:Q55" si="30">G23</f>
        <v>15051.88859</v>
      </c>
      <c r="H55" s="14">
        <f t="shared" si="30"/>
        <v>0</v>
      </c>
      <c r="I55" s="14">
        <f t="shared" si="30"/>
        <v>0</v>
      </c>
      <c r="J55" s="14">
        <f t="shared" si="30"/>
        <v>0</v>
      </c>
      <c r="K55" s="14">
        <f t="shared" si="30"/>
        <v>0</v>
      </c>
      <c r="L55" s="14">
        <f t="shared" si="30"/>
        <v>0</v>
      </c>
      <c r="M55" s="14">
        <f t="shared" si="30"/>
        <v>0</v>
      </c>
      <c r="N55" s="14">
        <f t="shared" si="30"/>
        <v>0</v>
      </c>
      <c r="O55" s="14">
        <f t="shared" si="30"/>
        <v>0</v>
      </c>
      <c r="P55" s="14">
        <f t="shared" si="30"/>
        <v>0</v>
      </c>
      <c r="Q55" s="14">
        <f t="shared" si="30"/>
        <v>0</v>
      </c>
    </row>
    <row r="56" spans="1:17" x14ac:dyDescent="0.2">
      <c r="A56" s="23"/>
      <c r="B56" s="23"/>
      <c r="C56" s="23"/>
      <c r="D56" s="13" t="s">
        <v>10</v>
      </c>
      <c r="E56" s="14">
        <f>SUM(F56:G56)</f>
        <v>0</v>
      </c>
      <c r="F56" s="14">
        <f>F24</f>
        <v>0</v>
      </c>
      <c r="G56" s="14">
        <f t="shared" ref="G56:Q56" si="31">G24</f>
        <v>0</v>
      </c>
      <c r="H56" s="14">
        <f t="shared" si="31"/>
        <v>0</v>
      </c>
      <c r="I56" s="14">
        <f t="shared" si="31"/>
        <v>0</v>
      </c>
      <c r="J56" s="14">
        <f t="shared" si="31"/>
        <v>0</v>
      </c>
      <c r="K56" s="14">
        <f t="shared" si="31"/>
        <v>0</v>
      </c>
      <c r="L56" s="14">
        <f t="shared" si="31"/>
        <v>0</v>
      </c>
      <c r="M56" s="14">
        <f t="shared" si="31"/>
        <v>0</v>
      </c>
      <c r="N56" s="14">
        <f t="shared" si="31"/>
        <v>0</v>
      </c>
      <c r="O56" s="14">
        <f t="shared" si="31"/>
        <v>0</v>
      </c>
      <c r="P56" s="14">
        <f t="shared" si="31"/>
        <v>0</v>
      </c>
      <c r="Q56" s="14">
        <f t="shared" si="31"/>
        <v>0</v>
      </c>
    </row>
    <row r="57" spans="1:17" ht="25.5" x14ac:dyDescent="0.2">
      <c r="A57" s="23"/>
      <c r="B57" s="23"/>
      <c r="C57" s="23"/>
      <c r="D57" s="13" t="s">
        <v>16</v>
      </c>
      <c r="E57" s="14">
        <f>SUM(F57:G57)</f>
        <v>136269.03742000001</v>
      </c>
      <c r="F57" s="14">
        <f>F13+F19+F25</f>
        <v>94096.605360000001</v>
      </c>
      <c r="G57" s="14">
        <f t="shared" ref="G57:Q57" si="32">G25</f>
        <v>42172.432059999999</v>
      </c>
      <c r="H57" s="14">
        <f t="shared" si="32"/>
        <v>36500</v>
      </c>
      <c r="I57" s="14">
        <f t="shared" si="32"/>
        <v>37960</v>
      </c>
      <c r="J57" s="14">
        <f t="shared" si="32"/>
        <v>39478</v>
      </c>
      <c r="K57" s="14">
        <f t="shared" si="32"/>
        <v>41057.120000000003</v>
      </c>
      <c r="L57" s="14">
        <f t="shared" si="32"/>
        <v>42699.404799999997</v>
      </c>
      <c r="M57" s="14">
        <f t="shared" si="32"/>
        <v>44407.380989999998</v>
      </c>
      <c r="N57" s="14">
        <f t="shared" si="32"/>
        <v>46836.762289999999</v>
      </c>
      <c r="O57" s="14">
        <f t="shared" si="32"/>
        <v>48710.232779999998</v>
      </c>
      <c r="P57" s="14">
        <f t="shared" si="32"/>
        <v>50658.642090000001</v>
      </c>
      <c r="Q57" s="14">
        <f t="shared" si="32"/>
        <v>52684.98777</v>
      </c>
    </row>
    <row r="58" spans="1:17" x14ac:dyDescent="0.2">
      <c r="A58" s="23"/>
      <c r="B58" s="23"/>
      <c r="C58" s="23"/>
      <c r="D58" s="13" t="s">
        <v>11</v>
      </c>
      <c r="E58" s="14">
        <f>SUM(F58:G58)</f>
        <v>181980.66704999999</v>
      </c>
      <c r="F58" s="14">
        <f>F26</f>
        <v>30470.667049999996</v>
      </c>
      <c r="G58" s="14">
        <f t="shared" ref="G58:Q58" si="33">G26</f>
        <v>151510</v>
      </c>
      <c r="H58" s="14">
        <f t="shared" si="33"/>
        <v>51000</v>
      </c>
      <c r="I58" s="14">
        <f t="shared" si="33"/>
        <v>0</v>
      </c>
      <c r="J58" s="14">
        <f t="shared" si="33"/>
        <v>0</v>
      </c>
      <c r="K58" s="14">
        <f t="shared" si="33"/>
        <v>0</v>
      </c>
      <c r="L58" s="14">
        <f t="shared" si="33"/>
        <v>0</v>
      </c>
      <c r="M58" s="14">
        <f t="shared" si="33"/>
        <v>0</v>
      </c>
      <c r="N58" s="14">
        <f t="shared" si="33"/>
        <v>0</v>
      </c>
      <c r="O58" s="14">
        <f t="shared" si="33"/>
        <v>0</v>
      </c>
      <c r="P58" s="14">
        <f t="shared" si="33"/>
        <v>0</v>
      </c>
      <c r="Q58" s="14">
        <f t="shared" si="33"/>
        <v>0</v>
      </c>
    </row>
  </sheetData>
  <mergeCells count="20">
    <mergeCell ref="A4:K4"/>
    <mergeCell ref="E6:Q6"/>
    <mergeCell ref="C9:C14"/>
    <mergeCell ref="D6:D7"/>
    <mergeCell ref="A9:A20"/>
    <mergeCell ref="B9:B20"/>
    <mergeCell ref="C15:C20"/>
    <mergeCell ref="A21:A26"/>
    <mergeCell ref="B21:B26"/>
    <mergeCell ref="C21:C26"/>
    <mergeCell ref="A6:A7"/>
    <mergeCell ref="B6:B7"/>
    <mergeCell ref="C6:C7"/>
    <mergeCell ref="A27:C32"/>
    <mergeCell ref="A34:C39"/>
    <mergeCell ref="A40:C45"/>
    <mergeCell ref="A47:C52"/>
    <mergeCell ref="A53:C58"/>
    <mergeCell ref="A46:B46"/>
    <mergeCell ref="A33:B33"/>
  </mergeCells>
  <printOptions horizontalCentered="1"/>
  <pageMargins left="0" right="1.4173228346456694" top="0.78740157480314965" bottom="0" header="0" footer="0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2019-02-26T05:37:23Z</cp:lastPrinted>
  <dcterms:created xsi:type="dcterms:W3CDTF">1996-10-08T23:32:33Z</dcterms:created>
  <dcterms:modified xsi:type="dcterms:W3CDTF">2019-05-13T05:17:19Z</dcterms:modified>
</cp:coreProperties>
</file>