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изменеия\"/>
    </mc:Choice>
  </mc:AlternateContent>
  <xr:revisionPtr revIDLastSave="0" documentId="13_ncr:1_{F1DED809-01CB-42F4-A58A-EE323A64878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1" l="1"/>
  <c r="I105" i="1"/>
  <c r="F87" i="1"/>
  <c r="F78" i="1"/>
  <c r="F79" i="1"/>
  <c r="F81" i="1"/>
  <c r="F63" i="1"/>
  <c r="F44" i="1"/>
  <c r="F37" i="1"/>
  <c r="F43" i="1"/>
  <c r="F31" i="1"/>
  <c r="F38" i="1"/>
  <c r="F32" i="1"/>
  <c r="F13" i="1"/>
  <c r="F12" i="1"/>
  <c r="G37" i="1" l="1"/>
  <c r="E68" i="1" l="1"/>
  <c r="E69" i="1"/>
  <c r="F68" i="1"/>
  <c r="F92" i="1" l="1"/>
  <c r="F86" i="1"/>
  <c r="F80" i="1"/>
  <c r="F56" i="1" l="1"/>
  <c r="G130" i="1" l="1"/>
  <c r="H130" i="1"/>
  <c r="I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I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G76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<sst xmlns="http://schemas.openxmlformats.org/spreadsheetml/2006/main" count="186" uniqueCount="60">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</sst>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4"/>
  <sheetViews>
    <sheetView tabSelected="1" view="pageBreakPreview" zoomScale="70" zoomScaleNormal="70" zoomScaleSheetLayoutView="70" workbookViewId="0">
      <pane xSplit="3" ySplit="5" topLeftCell="F87" activePane="bottomRight" state="frozen"/>
      <selection pane="topRight" activeCell="D1" sqref="D1"/>
      <selection pane="bottomLeft" activeCell="A6" sqref="A6"/>
      <selection pane="bottomRight" activeCell="R100" sqref="R100:R112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1" style="8" bestFit="1" customWidth="1"/>
    <col min="8" max="8" width="22.85546875" style="8" customWidth="1"/>
    <col min="9" max="17" width="21" style="8" bestFit="1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62" t="s">
        <v>0</v>
      </c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20" ht="25.5" customHeight="1" x14ac:dyDescent="0.2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20" ht="16.5" customHeight="1" x14ac:dyDescent="0.25">
      <c r="A3" s="64" t="s">
        <v>2</v>
      </c>
      <c r="B3" s="65" t="s">
        <v>3</v>
      </c>
      <c r="C3" s="65" t="s">
        <v>57</v>
      </c>
      <c r="D3" s="65" t="s">
        <v>4</v>
      </c>
      <c r="E3" s="65" t="s">
        <v>5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20" x14ac:dyDescent="0.25">
      <c r="A4" s="64"/>
      <c r="B4" s="65"/>
      <c r="C4" s="65"/>
      <c r="D4" s="65"/>
      <c r="E4" s="66" t="s">
        <v>6</v>
      </c>
      <c r="F4" s="67" t="s">
        <v>8</v>
      </c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20" ht="24" customHeight="1" x14ac:dyDescent="0.25">
      <c r="A5" s="64"/>
      <c r="B5" s="65"/>
      <c r="C5" s="65"/>
      <c r="D5" s="65"/>
      <c r="E5" s="66"/>
      <c r="F5" s="68"/>
      <c r="G5" s="36" t="s">
        <v>9</v>
      </c>
      <c r="H5" s="36" t="s">
        <v>41</v>
      </c>
      <c r="I5" s="36" t="s">
        <v>42</v>
      </c>
      <c r="J5" s="36" t="s">
        <v>43</v>
      </c>
      <c r="K5" s="36" t="s">
        <v>44</v>
      </c>
      <c r="L5" s="36" t="s">
        <v>45</v>
      </c>
      <c r="M5" s="36" t="s">
        <v>46</v>
      </c>
      <c r="N5" s="36" t="s">
        <v>47</v>
      </c>
      <c r="O5" s="36" t="s">
        <v>48</v>
      </c>
      <c r="P5" s="36" t="s">
        <v>49</v>
      </c>
      <c r="Q5" s="36" t="s">
        <v>50</v>
      </c>
    </row>
    <row r="6" spans="1:20" x14ac:dyDescent="0.25">
      <c r="A6" s="34">
        <v>1</v>
      </c>
      <c r="B6" s="35">
        <v>2</v>
      </c>
      <c r="C6" s="35">
        <v>3</v>
      </c>
      <c r="D6" s="34">
        <v>4</v>
      </c>
      <c r="E6" s="35">
        <v>5</v>
      </c>
      <c r="F6" s="35">
        <v>6</v>
      </c>
      <c r="G6" s="34">
        <v>7</v>
      </c>
      <c r="H6" s="35">
        <v>8</v>
      </c>
      <c r="I6" s="35">
        <v>9</v>
      </c>
      <c r="J6" s="34">
        <v>10</v>
      </c>
      <c r="K6" s="35">
        <v>11</v>
      </c>
      <c r="L6" s="35">
        <v>12</v>
      </c>
      <c r="M6" s="34">
        <v>13</v>
      </c>
      <c r="N6" s="35">
        <v>14</v>
      </c>
      <c r="O6" s="35">
        <v>15</v>
      </c>
      <c r="P6" s="34">
        <v>16</v>
      </c>
      <c r="Q6" s="35">
        <v>17</v>
      </c>
    </row>
    <row r="7" spans="1:20" ht="26.25" customHeight="1" x14ac:dyDescent="0.25">
      <c r="A7" s="69" t="s">
        <v>10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</row>
    <row r="8" spans="1:20" ht="17.25" customHeight="1" outlineLevel="1" x14ac:dyDescent="0.25">
      <c r="A8" s="58" t="s">
        <v>11</v>
      </c>
      <c r="B8" s="57" t="s">
        <v>12</v>
      </c>
      <c r="C8" s="57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11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58"/>
      <c r="B9" s="57"/>
      <c r="C9" s="57"/>
      <c r="D9" s="31" t="s">
        <v>32</v>
      </c>
      <c r="E9" s="11">
        <f>SUM(F9:Q9)</f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58"/>
      <c r="B10" s="57"/>
      <c r="C10" s="57"/>
      <c r="D10" s="31" t="s">
        <v>14</v>
      </c>
      <c r="E10" s="11">
        <f t="shared" ref="E10:E13" si="1">SUM(F10:Q10)</f>
        <v>0</v>
      </c>
      <c r="F10" s="1">
        <v>0</v>
      </c>
      <c r="G10" s="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58"/>
      <c r="B11" s="57"/>
      <c r="C11" s="57"/>
      <c r="D11" s="31" t="s">
        <v>15</v>
      </c>
      <c r="E11" s="11">
        <f t="shared" si="1"/>
        <v>0</v>
      </c>
      <c r="F11" s="12">
        <v>0</v>
      </c>
      <c r="G11" s="1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58"/>
      <c r="B12" s="57"/>
      <c r="C12" s="57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58"/>
      <c r="B13" s="57"/>
      <c r="C13" s="57"/>
      <c r="D13" s="31" t="s">
        <v>17</v>
      </c>
      <c r="E13" s="10">
        <f t="shared" si="1"/>
        <v>1320</v>
      </c>
      <c r="F13" s="1">
        <f>120-120</f>
        <v>0</v>
      </c>
      <c r="G13" s="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58" t="s">
        <v>39</v>
      </c>
      <c r="B14" s="57" t="s">
        <v>51</v>
      </c>
      <c r="C14" s="57" t="s">
        <v>33</v>
      </c>
      <c r="D14" s="3" t="s">
        <v>13</v>
      </c>
      <c r="E14" s="10">
        <f>F14+G14+H14+Q14</f>
        <v>497.5</v>
      </c>
      <c r="F14" s="11">
        <f>SUM(F15:F19)</f>
        <v>47.5</v>
      </c>
      <c r="G14" s="11">
        <f>SUM(G15:G19)</f>
        <v>350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58"/>
      <c r="B15" s="57"/>
      <c r="C15" s="57"/>
      <c r="D15" s="31" t="s">
        <v>32</v>
      </c>
      <c r="E15" s="11">
        <f>SUM(F15:Q15)</f>
        <v>0</v>
      </c>
      <c r="F15" s="11">
        <v>0</v>
      </c>
      <c r="G15" s="11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58"/>
      <c r="B16" s="57"/>
      <c r="C16" s="57"/>
      <c r="D16" s="31" t="s">
        <v>14</v>
      </c>
      <c r="E16" s="11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58"/>
      <c r="B17" s="57"/>
      <c r="C17" s="57"/>
      <c r="D17" s="31" t="s">
        <v>15</v>
      </c>
      <c r="E17" s="11">
        <f t="shared" si="3"/>
        <v>0</v>
      </c>
      <c r="F17" s="12">
        <v>0</v>
      </c>
      <c r="G17" s="1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58"/>
      <c r="B18" s="57"/>
      <c r="C18" s="57"/>
      <c r="D18" s="31" t="s">
        <v>16</v>
      </c>
      <c r="E18" s="10">
        <f t="shared" si="3"/>
        <v>897.5</v>
      </c>
      <c r="F18" s="12">
        <f>50-2.5</f>
        <v>47.5</v>
      </c>
      <c r="G18" s="12">
        <v>350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58"/>
      <c r="B19" s="57"/>
      <c r="C19" s="57"/>
      <c r="D19" s="31" t="s">
        <v>17</v>
      </c>
      <c r="E19" s="32" t="s">
        <v>37</v>
      </c>
      <c r="F19" s="1">
        <v>0</v>
      </c>
      <c r="G19" s="3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39" t="s">
        <v>18</v>
      </c>
      <c r="B20" s="40"/>
      <c r="C20" s="41"/>
      <c r="D20" s="3" t="s">
        <v>13</v>
      </c>
      <c r="E20" s="11">
        <f>SUM(F20:Q20)</f>
        <v>9532.4890599999999</v>
      </c>
      <c r="F20" s="2">
        <f>SUM(F21:F25)</f>
        <v>433.48906000000011</v>
      </c>
      <c r="G20" s="2">
        <f>SUM(G21:G25)</f>
        <v>1099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42"/>
      <c r="B21" s="43"/>
      <c r="C21" s="44"/>
      <c r="D21" s="3" t="s">
        <v>32</v>
      </c>
      <c r="E21" s="11">
        <f t="shared" ref="E21:E25" si="5">SUM(F21:Q21)</f>
        <v>0</v>
      </c>
      <c r="F21" s="11">
        <f>F9+F15</f>
        <v>0</v>
      </c>
      <c r="G21" s="11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42"/>
      <c r="B22" s="43"/>
      <c r="C22" s="44"/>
      <c r="D22" s="3" t="s">
        <v>14</v>
      </c>
      <c r="E22" s="11">
        <f t="shared" si="5"/>
        <v>0</v>
      </c>
      <c r="F22" s="11">
        <f>F10+F16</f>
        <v>0</v>
      </c>
      <c r="G22" s="11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42"/>
      <c r="B23" s="43"/>
      <c r="C23" s="44"/>
      <c r="D23" s="3" t="s">
        <v>15</v>
      </c>
      <c r="E23" s="11">
        <f t="shared" si="5"/>
        <v>0</v>
      </c>
      <c r="F23" s="11">
        <f>F11+F17</f>
        <v>0</v>
      </c>
      <c r="G23" s="11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42"/>
      <c r="B24" s="43"/>
      <c r="C24" s="44"/>
      <c r="D24" s="3" t="s">
        <v>16</v>
      </c>
      <c r="E24" s="11">
        <f t="shared" si="5"/>
        <v>8212.4890599999999</v>
      </c>
      <c r="F24" s="11">
        <f>F12+F18</f>
        <v>433.48906000000011</v>
      </c>
      <c r="G24" s="11">
        <f t="shared" ref="G24" si="11">G12+G18</f>
        <v>979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45"/>
      <c r="B25" s="46"/>
      <c r="C25" s="47"/>
      <c r="D25" s="3" t="s">
        <v>17</v>
      </c>
      <c r="E25" s="11">
        <f t="shared" si="5"/>
        <v>1320</v>
      </c>
      <c r="F25" s="11">
        <f>F13+F19</f>
        <v>0</v>
      </c>
      <c r="G25" s="11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70" t="s">
        <v>19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25"/>
      <c r="S26" s="25"/>
      <c r="T26" s="26"/>
    </row>
    <row r="27" spans="1:20" outlineLevel="1" x14ac:dyDescent="0.25">
      <c r="A27" s="58" t="s">
        <v>11</v>
      </c>
      <c r="B27" s="57" t="s">
        <v>58</v>
      </c>
      <c r="C27" s="57" t="s">
        <v>33</v>
      </c>
      <c r="D27" s="3" t="s">
        <v>13</v>
      </c>
      <c r="E27" s="4">
        <f>SUM(F27:Q27)</f>
        <v>12779.968489999999</v>
      </c>
      <c r="F27" s="4">
        <f>SUM(F28:F32)</f>
        <v>279.96849000000003</v>
      </c>
      <c r="G27" s="4">
        <f t="shared" ref="G27:Q27" si="15">SUM(G28:G32)</f>
        <v>1500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58"/>
      <c r="B28" s="57"/>
      <c r="C28" s="57"/>
      <c r="D28" s="31" t="s">
        <v>32</v>
      </c>
      <c r="E28" s="5">
        <f>SUM(F28:Q28)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58"/>
      <c r="B29" s="57"/>
      <c r="C29" s="57"/>
      <c r="D29" s="31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58"/>
      <c r="B30" s="57"/>
      <c r="C30" s="57"/>
      <c r="D30" s="31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58"/>
      <c r="B31" s="57"/>
      <c r="C31" s="57"/>
      <c r="D31" s="31" t="s">
        <v>16</v>
      </c>
      <c r="E31" s="5">
        <f t="shared" si="16"/>
        <v>4779.9684900000002</v>
      </c>
      <c r="F31" s="12">
        <f>590+18-33.95021-294.0813</f>
        <v>279.96849000000003</v>
      </c>
      <c r="G31" s="6">
        <v>1500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58"/>
      <c r="B32" s="57"/>
      <c r="C32" s="57"/>
      <c r="D32" s="31" t="s">
        <v>17</v>
      </c>
      <c r="E32" s="5">
        <f t="shared" si="16"/>
        <v>8000</v>
      </c>
      <c r="F32" s="5">
        <f>1000-1000</f>
        <v>0</v>
      </c>
      <c r="G32" s="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58" t="s">
        <v>20</v>
      </c>
      <c r="B33" s="57" t="s">
        <v>59</v>
      </c>
      <c r="C33" s="57" t="s">
        <v>34</v>
      </c>
      <c r="D33" s="3" t="s">
        <v>13</v>
      </c>
      <c r="E33" s="4">
        <f>SUM(F33:Q33)</f>
        <v>11788.238389999999</v>
      </c>
      <c r="F33" s="4">
        <f>SUM(F34:F38)</f>
        <v>2662.1393899999998</v>
      </c>
      <c r="G33" s="4">
        <f t="shared" ref="G33:Q33" si="17">SUM(G34:G38)</f>
        <v>797.46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58"/>
      <c r="B34" s="57"/>
      <c r="C34" s="57"/>
      <c r="D34" s="31" t="s">
        <v>32</v>
      </c>
      <c r="E34" s="5">
        <f>SUM(F34:Q34)</f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58"/>
      <c r="B35" s="57"/>
      <c r="C35" s="57"/>
      <c r="D35" s="31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58"/>
      <c r="B36" s="57"/>
      <c r="C36" s="57"/>
      <c r="D36" s="31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58"/>
      <c r="B37" s="57"/>
      <c r="C37" s="57"/>
      <c r="D37" s="31" t="s">
        <v>16</v>
      </c>
      <c r="E37" s="5">
        <f t="shared" si="18"/>
        <v>9988.2383899999986</v>
      </c>
      <c r="F37" s="5">
        <f>783.28117+78.85822+1800</f>
        <v>2662.1393899999998</v>
      </c>
      <c r="G37" s="6">
        <f>(600)+197.46</f>
        <v>797.46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58"/>
      <c r="B38" s="57"/>
      <c r="C38" s="57"/>
      <c r="D38" s="31" t="s">
        <v>17</v>
      </c>
      <c r="E38" s="5">
        <f>SUM(F38:Q38)</f>
        <v>1800</v>
      </c>
      <c r="F38" s="5">
        <f>210-210</f>
        <v>0</v>
      </c>
      <c r="G38" s="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58"/>
      <c r="B39" s="57"/>
      <c r="C39" s="57" t="s">
        <v>23</v>
      </c>
      <c r="D39" s="3" t="s">
        <v>13</v>
      </c>
      <c r="E39" s="4">
        <f>F39+G39+H39+Q39</f>
        <v>14016.073359999999</v>
      </c>
      <c r="F39" s="4">
        <f>SUM(F41:F44)</f>
        <v>4470.5033599999997</v>
      </c>
      <c r="G39" s="4">
        <f t="shared" ref="G39:Q39" si="19">SUM(G41:G44)</f>
        <v>9145.57</v>
      </c>
      <c r="H39" s="4">
        <f t="shared" si="19"/>
        <v>200</v>
      </c>
      <c r="I39" s="4">
        <f t="shared" si="19"/>
        <v>215.012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58"/>
      <c r="B40" s="57"/>
      <c r="C40" s="57"/>
      <c r="D40" s="31" t="s">
        <v>32</v>
      </c>
      <c r="E40" s="5">
        <f>SUM(F40:Q40)</f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58"/>
      <c r="B41" s="57"/>
      <c r="C41" s="57"/>
      <c r="D41" s="31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58"/>
      <c r="B42" s="57"/>
      <c r="C42" s="57"/>
      <c r="D42" s="31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58"/>
      <c r="B43" s="57"/>
      <c r="C43" s="57"/>
      <c r="D43" s="31" t="s">
        <v>16</v>
      </c>
      <c r="E43" s="5">
        <f>SUM(F43:Q43)</f>
        <v>6831.08536</v>
      </c>
      <c r="F43" s="5">
        <f>592+111.11859+3529-78.85822-388.19+1086.80522-80-20-89.21955-192.15268</f>
        <v>4470.5033599999997</v>
      </c>
      <c r="G43" s="6">
        <v>2345.5700000000002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58"/>
      <c r="B44" s="57"/>
      <c r="C44" s="57"/>
      <c r="D44" s="31" t="s">
        <v>17</v>
      </c>
      <c r="E44" s="5">
        <f t="shared" si="18"/>
        <v>8800</v>
      </c>
      <c r="F44" s="5">
        <f>27714.015-5184.015-22530</f>
        <v>0</v>
      </c>
      <c r="G44" s="6">
        <v>6800</v>
      </c>
      <c r="H44" s="6">
        <v>200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39" t="s">
        <v>21</v>
      </c>
      <c r="B45" s="40"/>
      <c r="C45" s="41"/>
      <c r="D45" s="3" t="s">
        <v>13</v>
      </c>
      <c r="E45" s="4">
        <f>SUM(F45:Q45)</f>
        <v>39999.292240000002</v>
      </c>
      <c r="F45" s="4">
        <f>SUM(F46:F50)</f>
        <v>7412.6112400000002</v>
      </c>
      <c r="G45" s="4">
        <f>SUM(G46:G50)</f>
        <v>11443.03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42"/>
      <c r="B46" s="43"/>
      <c r="C46" s="44"/>
      <c r="D46" s="3" t="s">
        <v>32</v>
      </c>
      <c r="E46" s="4">
        <f>SUM(F46:Q46)</f>
        <v>0</v>
      </c>
      <c r="F46" s="20">
        <f>F28+F34+F40</f>
        <v>0</v>
      </c>
      <c r="G46" s="20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42"/>
      <c r="B47" s="43"/>
      <c r="C47" s="44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42"/>
      <c r="B48" s="43"/>
      <c r="C48" s="44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42"/>
      <c r="B49" s="43"/>
      <c r="C49" s="44"/>
      <c r="D49" s="3" t="s">
        <v>16</v>
      </c>
      <c r="E49" s="4">
        <f>SUM(F49:Q49)</f>
        <v>21599.292240000002</v>
      </c>
      <c r="F49" s="4">
        <f>F31+F37+F43</f>
        <v>7412.6112400000002</v>
      </c>
      <c r="G49" s="4">
        <f>G31+G37+G43</f>
        <v>4643.0300000000007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45"/>
      <c r="B50" s="46"/>
      <c r="C50" s="47"/>
      <c r="D50" s="3" t="s">
        <v>17</v>
      </c>
      <c r="E50" s="4">
        <f t="shared" si="24"/>
        <v>18400</v>
      </c>
      <c r="F50" s="4">
        <f>F32+F38+F44</f>
        <v>0</v>
      </c>
      <c r="G50" s="4">
        <f t="shared" ref="G50" si="31">G32+G38+G44</f>
        <v>6800</v>
      </c>
      <c r="H50" s="4">
        <f>H32+H38+H44</f>
        <v>200</v>
      </c>
      <c r="I50" s="4"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60" t="s">
        <v>22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27"/>
      <c r="S51" s="27"/>
      <c r="T51" s="28"/>
    </row>
    <row r="52" spans="1:20" s="13" customFormat="1" outlineLevel="1" x14ac:dyDescent="0.25">
      <c r="A52" s="58" t="s">
        <v>11</v>
      </c>
      <c r="B52" s="61" t="s">
        <v>56</v>
      </c>
      <c r="C52" s="57" t="s">
        <v>23</v>
      </c>
      <c r="D52" s="3" t="s">
        <v>13</v>
      </c>
      <c r="E52" s="4">
        <f>SUM(F52:Q52)</f>
        <v>20627.197059999999</v>
      </c>
      <c r="F52" s="4">
        <f>SUM(F53:F57)</f>
        <v>16877.197059999999</v>
      </c>
      <c r="G52" s="4">
        <f t="shared" ref="G52:Q52" si="32">SUM(G53:G57)</f>
        <v>3750</v>
      </c>
      <c r="H52" s="4">
        <f t="shared" si="32"/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58"/>
      <c r="B53" s="61"/>
      <c r="C53" s="57"/>
      <c r="D53" s="31" t="s">
        <v>32</v>
      </c>
      <c r="E53" s="4">
        <f t="shared" ref="E53:E57" si="34">SUM(F53:Q53)</f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58"/>
      <c r="B54" s="61"/>
      <c r="C54" s="57"/>
      <c r="D54" s="31" t="s">
        <v>14</v>
      </c>
      <c r="E54" s="4">
        <f t="shared" si="34"/>
        <v>12542.654990000001</v>
      </c>
      <c r="F54" s="4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58"/>
      <c r="B55" s="61"/>
      <c r="C55" s="57"/>
      <c r="D55" s="31" t="s">
        <v>15</v>
      </c>
      <c r="E55" s="5">
        <f>SUM(F55:Q55)</f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58"/>
      <c r="B56" s="61"/>
      <c r="C56" s="57"/>
      <c r="D56" s="31" t="s">
        <v>16</v>
      </c>
      <c r="E56" s="5">
        <f t="shared" si="34"/>
        <v>0</v>
      </c>
      <c r="F56" s="5">
        <f>88.87919-88.87919</f>
        <v>0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58"/>
      <c r="B57" s="61"/>
      <c r="C57" s="57"/>
      <c r="D57" s="31" t="s">
        <v>17</v>
      </c>
      <c r="E57" s="5">
        <f t="shared" si="34"/>
        <v>3750</v>
      </c>
      <c r="F57" s="5">
        <v>0</v>
      </c>
      <c r="G57" s="5">
        <v>3750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58" t="s">
        <v>20</v>
      </c>
      <c r="B58" s="61" t="s">
        <v>55</v>
      </c>
      <c r="C58" s="57" t="s">
        <v>23</v>
      </c>
      <c r="D58" s="3" t="s">
        <v>13</v>
      </c>
      <c r="E58" s="4">
        <f>SUM(F58:Q58)</f>
        <v>90355</v>
      </c>
      <c r="F58" s="4">
        <f>SUM(F59:F63)</f>
        <v>930</v>
      </c>
      <c r="G58" s="4">
        <f t="shared" ref="G58:Q58" si="35">SUM(G59:G63)</f>
        <v>7605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58"/>
      <c r="B59" s="61"/>
      <c r="C59" s="57"/>
      <c r="D59" s="31" t="s">
        <v>32</v>
      </c>
      <c r="E59" s="4">
        <f t="shared" ref="E59:E63" si="36">SUM(F59:Q59)</f>
        <v>0</v>
      </c>
      <c r="F59" s="21">
        <v>0</v>
      </c>
      <c r="G59" s="21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58"/>
      <c r="B60" s="61"/>
      <c r="C60" s="57"/>
      <c r="D60" s="31" t="s">
        <v>14</v>
      </c>
      <c r="E60" s="4">
        <f t="shared" si="36"/>
        <v>0</v>
      </c>
      <c r="F60" s="21">
        <v>0</v>
      </c>
      <c r="G60" s="21">
        <v>0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58"/>
      <c r="B61" s="61"/>
      <c r="C61" s="57"/>
      <c r="D61" s="31" t="s">
        <v>15</v>
      </c>
      <c r="E61" s="5">
        <f t="shared" si="36"/>
        <v>0</v>
      </c>
      <c r="F61" s="21"/>
      <c r="G61" s="21"/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58"/>
      <c r="B62" s="61"/>
      <c r="C62" s="57"/>
      <c r="D62" s="31" t="s">
        <v>16</v>
      </c>
      <c r="E62" s="5">
        <f t="shared" si="36"/>
        <v>19155</v>
      </c>
      <c r="F62" s="21">
        <f>0+930</f>
        <v>930</v>
      </c>
      <c r="G62" s="21">
        <v>405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58"/>
      <c r="B63" s="61"/>
      <c r="C63" s="57"/>
      <c r="D63" s="31" t="s">
        <v>17</v>
      </c>
      <c r="E63" s="5">
        <f t="shared" si="36"/>
        <v>71200</v>
      </c>
      <c r="F63" s="5">
        <f>5400-930-4470</f>
        <v>0</v>
      </c>
      <c r="G63" s="5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58" t="s">
        <v>24</v>
      </c>
      <c r="B64" s="57" t="s">
        <v>54</v>
      </c>
      <c r="C64" s="57" t="s">
        <v>34</v>
      </c>
      <c r="D64" s="3" t="s">
        <v>13</v>
      </c>
      <c r="E64" s="4">
        <f>SUM(F64:Q64)</f>
        <v>68189.188920000001</v>
      </c>
      <c r="F64" s="4">
        <f>SUM(F65:F69)</f>
        <v>6149.1889199999996</v>
      </c>
      <c r="G64" s="4">
        <f t="shared" ref="G64:Q64" si="37">SUM(G65:G69)</f>
        <v>5640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58"/>
      <c r="B65" s="57"/>
      <c r="C65" s="57"/>
      <c r="D65" s="31" t="s">
        <v>32</v>
      </c>
      <c r="E65" s="5">
        <f t="shared" ref="E65:E67" si="38">SUM(F65:Q65)</f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58"/>
      <c r="B66" s="57"/>
      <c r="C66" s="57"/>
      <c r="D66" s="31" t="s">
        <v>14</v>
      </c>
      <c r="E66" s="5">
        <f t="shared" si="38"/>
        <v>0</v>
      </c>
      <c r="F66" s="11">
        <v>0</v>
      </c>
      <c r="G66" s="11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58"/>
      <c r="B67" s="57"/>
      <c r="C67" s="57"/>
      <c r="D67" s="31" t="s">
        <v>15</v>
      </c>
      <c r="E67" s="5">
        <f t="shared" si="38"/>
        <v>0</v>
      </c>
      <c r="F67" s="11">
        <v>0</v>
      </c>
      <c r="G67" s="11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58"/>
      <c r="B68" s="57"/>
      <c r="C68" s="57"/>
      <c r="D68" s="31" t="s">
        <v>16</v>
      </c>
      <c r="E68" s="5">
        <f>SUM(F68:Q68)</f>
        <v>26389.188920000001</v>
      </c>
      <c r="F68" s="5">
        <f>6021.26592+200-33.687+120-170+11.61</f>
        <v>6149.1889199999996</v>
      </c>
      <c r="G68" s="5">
        <v>1840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58"/>
      <c r="B69" s="57"/>
      <c r="C69" s="57"/>
      <c r="D69" s="31" t="s">
        <v>17</v>
      </c>
      <c r="E69" s="5">
        <f>SUM(F69:Q69)</f>
        <v>41800</v>
      </c>
      <c r="F69" s="4">
        <v>0</v>
      </c>
      <c r="G69" s="5">
        <v>3800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58"/>
      <c r="B70" s="57"/>
      <c r="C70" s="59" t="s">
        <v>23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58"/>
      <c r="B71" s="57"/>
      <c r="C71" s="59"/>
      <c r="D71" s="31" t="s">
        <v>32</v>
      </c>
      <c r="E71" s="5">
        <f t="shared" ref="E71:E75" si="40">SUM(F71:Q71)</f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58"/>
      <c r="B72" s="57"/>
      <c r="C72" s="59"/>
      <c r="D72" s="31" t="s">
        <v>14</v>
      </c>
      <c r="E72" s="5">
        <f t="shared" si="40"/>
        <v>0</v>
      </c>
      <c r="F72" s="11">
        <v>0</v>
      </c>
      <c r="G72" s="11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58"/>
      <c r="B73" s="57"/>
      <c r="C73" s="59"/>
      <c r="D73" s="31" t="s">
        <v>15</v>
      </c>
      <c r="E73" s="5">
        <f t="shared" si="40"/>
        <v>0</v>
      </c>
      <c r="F73" s="11">
        <v>0</v>
      </c>
      <c r="G73" s="11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58"/>
      <c r="B74" s="57"/>
      <c r="C74" s="59"/>
      <c r="D74" s="31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58"/>
      <c r="B75" s="57"/>
      <c r="C75" s="59"/>
      <c r="D75" s="31" t="s">
        <v>17</v>
      </c>
      <c r="E75" s="5">
        <f t="shared" si="40"/>
        <v>0</v>
      </c>
      <c r="F75" s="11">
        <v>0</v>
      </c>
      <c r="G75" s="11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58" t="s">
        <v>25</v>
      </c>
      <c r="B76" s="61" t="s">
        <v>52</v>
      </c>
      <c r="C76" s="57" t="s">
        <v>34</v>
      </c>
      <c r="D76" s="3" t="s">
        <v>13</v>
      </c>
      <c r="E76" s="4">
        <f t="shared" ref="E76" si="41">SUM(G76:Q76)</f>
        <v>395788</v>
      </c>
      <c r="F76" s="4">
        <f>SUM(F77:F81)</f>
        <v>48128.578999999998</v>
      </c>
      <c r="G76" s="4">
        <f t="shared" ref="G76:Q76" si="42">SUM(G77:G81)</f>
        <v>61000</v>
      </c>
      <c r="H76" s="4">
        <f t="shared" si="42"/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58"/>
      <c r="B77" s="61"/>
      <c r="C77" s="57"/>
      <c r="D77" s="31" t="s">
        <v>32</v>
      </c>
      <c r="E77" s="5">
        <f>SUM(F77:Q77)</f>
        <v>0</v>
      </c>
      <c r="F77" s="5">
        <v>0</v>
      </c>
      <c r="G77" s="5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58"/>
      <c r="B78" s="61"/>
      <c r="C78" s="57"/>
      <c r="D78" s="31" t="s">
        <v>14</v>
      </c>
      <c r="E78" s="5">
        <f t="shared" ref="E78:E81" si="43">SUM(F78:Q78)</f>
        <v>20558.291560000001</v>
      </c>
      <c r="F78" s="5">
        <f>0+20558.29156</f>
        <v>20558.291560000001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58"/>
      <c r="B79" s="61"/>
      <c r="C79" s="57"/>
      <c r="D79" s="31" t="s">
        <v>15</v>
      </c>
      <c r="E79" s="5">
        <f t="shared" si="43"/>
        <v>27570.28744</v>
      </c>
      <c r="F79" s="5">
        <f>25029.375+2540.91244</f>
        <v>27570.28744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58"/>
      <c r="B80" s="61"/>
      <c r="C80" s="57"/>
      <c r="D80" s="31" t="s">
        <v>16</v>
      </c>
      <c r="E80" s="5">
        <f t="shared" si="43"/>
        <v>0</v>
      </c>
      <c r="F80" s="5">
        <f>333-333</f>
        <v>0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58"/>
      <c r="B81" s="61"/>
      <c r="C81" s="57"/>
      <c r="D81" s="31" t="s">
        <v>17</v>
      </c>
      <c r="E81" s="5">
        <f t="shared" si="43"/>
        <v>395788</v>
      </c>
      <c r="F81" s="5">
        <f>16628.504-16628.504</f>
        <v>0</v>
      </c>
      <c r="G81" s="5">
        <v>61000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58" t="s">
        <v>26</v>
      </c>
      <c r="B82" s="61" t="s">
        <v>27</v>
      </c>
      <c r="C82" s="57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58"/>
      <c r="B83" s="61"/>
      <c r="C83" s="57"/>
      <c r="D83" s="31" t="s">
        <v>32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58"/>
      <c r="B84" s="61"/>
      <c r="C84" s="57"/>
      <c r="D84" s="31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58"/>
      <c r="B85" s="61"/>
      <c r="C85" s="57"/>
      <c r="D85" s="31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58"/>
      <c r="B86" s="61"/>
      <c r="C86" s="57"/>
      <c r="D86" s="31" t="s">
        <v>16</v>
      </c>
      <c r="E86" s="5">
        <f t="shared" si="45"/>
        <v>7352.52</v>
      </c>
      <c r="F86" s="5">
        <f>1349.02771+1000+403.49229</f>
        <v>2752.5200000000004</v>
      </c>
      <c r="G86" s="5"/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58"/>
      <c r="B87" s="61"/>
      <c r="C87" s="57"/>
      <c r="D87" s="31" t="s">
        <v>17</v>
      </c>
      <c r="E87" s="5">
        <f t="shared" si="45"/>
        <v>19200</v>
      </c>
      <c r="F87" s="5">
        <f>2500-1000-1500</f>
        <v>0</v>
      </c>
      <c r="G87" s="5">
        <v>2600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58" t="s">
        <v>38</v>
      </c>
      <c r="B88" s="57" t="s">
        <v>53</v>
      </c>
      <c r="C88" s="57" t="s">
        <v>40</v>
      </c>
      <c r="D88" s="3" t="s">
        <v>13</v>
      </c>
      <c r="E88" s="10">
        <f>F88+G88+H88+Q88</f>
        <v>322.2</v>
      </c>
      <c r="F88" s="11">
        <f>SUM(F89:F93)</f>
        <v>72.2</v>
      </c>
      <c r="G88" s="11">
        <f>SUM(G89:G93)</f>
        <v>50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58"/>
      <c r="B89" s="57"/>
      <c r="C89" s="57"/>
      <c r="D89" s="31" t="s">
        <v>32</v>
      </c>
      <c r="E89" s="11">
        <f>SUM(F89:Q89)</f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58"/>
      <c r="B90" s="57"/>
      <c r="C90" s="57"/>
      <c r="D90" s="31" t="s">
        <v>14</v>
      </c>
      <c r="E90" s="11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58"/>
      <c r="B91" s="57"/>
      <c r="C91" s="57"/>
      <c r="D91" s="31" t="s">
        <v>15</v>
      </c>
      <c r="E91" s="11">
        <f t="shared" si="47"/>
        <v>0</v>
      </c>
      <c r="F91" s="12">
        <v>0</v>
      </c>
      <c r="G91" s="1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58"/>
      <c r="B92" s="57"/>
      <c r="C92" s="57"/>
      <c r="D92" s="31" t="s">
        <v>16</v>
      </c>
      <c r="E92" s="10">
        <f t="shared" si="47"/>
        <v>1122.2</v>
      </c>
      <c r="F92" s="12">
        <f>50+90+2.5-70.3</f>
        <v>72.2</v>
      </c>
      <c r="G92" s="1">
        <v>50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58"/>
      <c r="B93" s="57"/>
      <c r="C93" s="57"/>
      <c r="D93" s="31" t="s">
        <v>17</v>
      </c>
      <c r="E93" s="32" t="s">
        <v>37</v>
      </c>
      <c r="F93" s="1">
        <v>0</v>
      </c>
      <c r="G93" s="3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48" t="s">
        <v>28</v>
      </c>
      <c r="B94" s="49"/>
      <c r="C94" s="50"/>
      <c r="D94" s="3" t="s">
        <v>13</v>
      </c>
      <c r="E94" s="4">
        <f>SUM(F94:Q94)</f>
        <v>650762.68498000002</v>
      </c>
      <c r="F94" s="4">
        <f>SUM(F95:F99)</f>
        <v>74909.684980000005</v>
      </c>
      <c r="G94" s="4">
        <f>SUM(G95:G99)</f>
        <v>80645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51"/>
      <c r="B95" s="52"/>
      <c r="C95" s="53"/>
      <c r="D95" s="3" t="s">
        <v>32</v>
      </c>
      <c r="E95" s="11">
        <f>SUM(F95:Q95)</f>
        <v>0</v>
      </c>
      <c r="F95" s="11">
        <f>F53+F59+F65+F71+F77+F83</f>
        <v>0</v>
      </c>
      <c r="G95" s="11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51"/>
      <c r="B96" s="52"/>
      <c r="C96" s="53"/>
      <c r="D96" s="3" t="s">
        <v>14</v>
      </c>
      <c r="E96" s="4">
        <f t="shared" ref="E96:E99" si="52">SUM(F96:Q96)</f>
        <v>33100.946550000001</v>
      </c>
      <c r="F96" s="4">
        <f>F54+F60+F66+F72+F78+F84</f>
        <v>33100.946550000001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51"/>
      <c r="B97" s="52"/>
      <c r="C97" s="53"/>
      <c r="D97" s="3" t="s">
        <v>15</v>
      </c>
      <c r="E97" s="4">
        <f>SUM(F97:Q97)</f>
        <v>31904.82951</v>
      </c>
      <c r="F97" s="4">
        <f>F55+F61+F67+F73+F79+F85</f>
        <v>31904.82951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51"/>
      <c r="B98" s="52"/>
      <c r="C98" s="53"/>
      <c r="D98" s="3" t="s">
        <v>16</v>
      </c>
      <c r="E98" s="4">
        <f t="shared" si="52"/>
        <v>54018.908920000002</v>
      </c>
      <c r="F98" s="4">
        <f>F56+F62+F68+F74+F80+F86+F92</f>
        <v>9903.9089200000017</v>
      </c>
      <c r="G98" s="4">
        <f t="shared" ref="G98:H98" si="57">G56+G62+G68+G74+G80+G86+G92</f>
        <v>2295</v>
      </c>
      <c r="H98" s="4">
        <f t="shared" si="57"/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54"/>
      <c r="B99" s="55"/>
      <c r="C99" s="56"/>
      <c r="D99" s="3" t="s">
        <v>17</v>
      </c>
      <c r="E99" s="4">
        <f t="shared" si="52"/>
        <v>531738</v>
      </c>
      <c r="F99" s="4">
        <f>F57+F63+F69+F75+F81+F87</f>
        <v>0</v>
      </c>
      <c r="G99" s="4">
        <f t="shared" ref="G99:H99" si="59">G57+G63+G69+G75+G81+G87</f>
        <v>78350</v>
      </c>
      <c r="H99" s="4">
        <f t="shared" si="59"/>
        <v>192416</v>
      </c>
      <c r="I99" s="4">
        <f t="shared" ref="I99:Q99" si="60">I57+I63+I69+I75+I81+I87</f>
        <v>54572</v>
      </c>
      <c r="J99" s="4">
        <f t="shared" si="60"/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25">
      <c r="A100" s="71" t="s">
        <v>29</v>
      </c>
      <c r="B100" s="71"/>
      <c r="C100" s="71"/>
      <c r="D100" s="3" t="s">
        <v>13</v>
      </c>
      <c r="E100" s="4">
        <f>SUM(F100:Q100)</f>
        <v>700294.46628000005</v>
      </c>
      <c r="F100" s="11">
        <f>SUM(F101:F105)</f>
        <v>82755.785280000011</v>
      </c>
      <c r="G100" s="11">
        <f>SUM(G101:G105)</f>
        <v>93187.03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7"/>
      <c r="S100" s="24"/>
    </row>
    <row r="101" spans="1:20" outlineLevel="1" x14ac:dyDescent="0.25">
      <c r="A101" s="71"/>
      <c r="B101" s="71"/>
      <c r="C101" s="71"/>
      <c r="D101" s="3" t="s">
        <v>32</v>
      </c>
      <c r="E101" s="4">
        <f t="shared" ref="E101:E105" si="62">SUM(F101:Q101)</f>
        <v>0</v>
      </c>
      <c r="F101" s="11">
        <f>F21+F46+F95</f>
        <v>0</v>
      </c>
      <c r="G101" s="11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8"/>
    </row>
    <row r="102" spans="1:20" s="13" customFormat="1" ht="33" x14ac:dyDescent="0.25">
      <c r="A102" s="71"/>
      <c r="B102" s="71"/>
      <c r="C102" s="71"/>
      <c r="D102" s="3" t="s">
        <v>14</v>
      </c>
      <c r="E102" s="4">
        <f t="shared" si="62"/>
        <v>33100.946550000001</v>
      </c>
      <c r="F102" s="11">
        <f>F22+F47+F96</f>
        <v>33100.946550000001</v>
      </c>
      <c r="G102" s="11">
        <f t="shared" ref="G102:H102" si="65">G22+G47+G96</f>
        <v>0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7"/>
      <c r="S102" s="24"/>
    </row>
    <row r="103" spans="1:20" s="13" customFormat="1" x14ac:dyDescent="0.25">
      <c r="A103" s="71"/>
      <c r="B103" s="71"/>
      <c r="C103" s="71"/>
      <c r="D103" s="3" t="s">
        <v>15</v>
      </c>
      <c r="E103" s="4">
        <f t="shared" si="62"/>
        <v>31904.82951</v>
      </c>
      <c r="F103" s="15">
        <f>F23+F48+F97</f>
        <v>31904.82951</v>
      </c>
      <c r="G103" s="15">
        <f>G23+G48+G97</f>
        <v>0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7"/>
      <c r="S103" s="24"/>
    </row>
    <row r="104" spans="1:20" s="13" customFormat="1" ht="33" x14ac:dyDescent="0.25">
      <c r="A104" s="71"/>
      <c r="B104" s="71"/>
      <c r="C104" s="71"/>
      <c r="D104" s="3" t="s">
        <v>16</v>
      </c>
      <c r="E104" s="4">
        <f t="shared" si="62"/>
        <v>83830.690219999989</v>
      </c>
      <c r="F104" s="11">
        <f>F24+F49+F98</f>
        <v>17750.00922</v>
      </c>
      <c r="G104" s="11">
        <f>G24+G49+G98</f>
        <v>7917.0300000000007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7"/>
      <c r="S104" s="24"/>
    </row>
    <row r="105" spans="1:20" s="13" customFormat="1" x14ac:dyDescent="0.25">
      <c r="A105" s="71"/>
      <c r="B105" s="71"/>
      <c r="C105" s="71"/>
      <c r="D105" s="3" t="s">
        <v>17</v>
      </c>
      <c r="E105" s="4">
        <f t="shared" si="62"/>
        <v>551458</v>
      </c>
      <c r="F105" s="15">
        <f>F25+F50+F99</f>
        <v>0</v>
      </c>
      <c r="G105" s="15">
        <f t="shared" ref="G105:H105" si="70">G25+G50+G99</f>
        <v>85270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7"/>
      <c r="S105" s="24"/>
    </row>
    <row r="106" spans="1:20" x14ac:dyDescent="0.25">
      <c r="A106" s="72" t="s">
        <v>7</v>
      </c>
      <c r="B106" s="72"/>
      <c r="C106" s="72"/>
      <c r="D106" s="31"/>
      <c r="E106" s="4">
        <f t="shared" ref="E106" si="72">SUM(G106:Q106)</f>
        <v>0</v>
      </c>
      <c r="F106" s="4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8"/>
    </row>
    <row r="107" spans="1:20" x14ac:dyDescent="0.25">
      <c r="A107" s="57" t="s">
        <v>30</v>
      </c>
      <c r="B107" s="57"/>
      <c r="C107" s="57"/>
      <c r="D107" s="3" t="s">
        <v>13</v>
      </c>
      <c r="E107" s="4">
        <f>SUM(F107:Q107)</f>
        <v>1800</v>
      </c>
      <c r="F107" s="4">
        <f>SUM(F108:F112)</f>
        <v>1800</v>
      </c>
      <c r="G107" s="4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8"/>
    </row>
    <row r="108" spans="1:20" outlineLevel="1" x14ac:dyDescent="0.25">
      <c r="A108" s="57"/>
      <c r="B108" s="57"/>
      <c r="C108" s="57"/>
      <c r="D108" s="31" t="s">
        <v>32</v>
      </c>
      <c r="E108" s="4">
        <f t="shared" ref="E108:E112" si="74">SUM(F108:Q108)</f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8"/>
    </row>
    <row r="109" spans="1:20" ht="33" x14ac:dyDescent="0.25">
      <c r="A109" s="57"/>
      <c r="B109" s="57"/>
      <c r="C109" s="57"/>
      <c r="D109" s="31" t="s">
        <v>14</v>
      </c>
      <c r="E109" s="4">
        <f t="shared" si="74"/>
        <v>0</v>
      </c>
      <c r="F109" s="5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8"/>
    </row>
    <row r="110" spans="1:20" x14ac:dyDescent="0.25">
      <c r="A110" s="57"/>
      <c r="B110" s="57"/>
      <c r="C110" s="57"/>
      <c r="D110" s="31" t="s">
        <v>15</v>
      </c>
      <c r="E110" s="4">
        <f t="shared" si="74"/>
        <v>0</v>
      </c>
      <c r="F110" s="5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8"/>
    </row>
    <row r="111" spans="1:20" ht="33" x14ac:dyDescent="0.25">
      <c r="A111" s="57"/>
      <c r="B111" s="57"/>
      <c r="C111" s="57"/>
      <c r="D111" s="31" t="s">
        <v>16</v>
      </c>
      <c r="E111" s="4">
        <f t="shared" si="74"/>
        <v>1800</v>
      </c>
      <c r="F111" s="5">
        <v>1800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8"/>
    </row>
    <row r="112" spans="1:20" x14ac:dyDescent="0.25">
      <c r="A112" s="57"/>
      <c r="B112" s="57"/>
      <c r="C112" s="57"/>
      <c r="D112" s="31" t="s">
        <v>17</v>
      </c>
      <c r="E112" s="4">
        <f t="shared" si="74"/>
        <v>0</v>
      </c>
      <c r="F112" s="5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8"/>
    </row>
    <row r="113" spans="1:17" x14ac:dyDescent="0.25">
      <c r="A113" s="57" t="s">
        <v>31</v>
      </c>
      <c r="B113" s="57"/>
      <c r="C113" s="57"/>
      <c r="D113" s="3" t="s">
        <v>13</v>
      </c>
      <c r="E113" s="4">
        <f>SUM(F113:Q113)</f>
        <v>700294.46628000005</v>
      </c>
      <c r="F113" s="17">
        <f>SUM(F114:F118)</f>
        <v>82755.785280000011</v>
      </c>
      <c r="G113" s="17">
        <f>SUM(G114:G118)</f>
        <v>93187.03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57"/>
      <c r="B114" s="57"/>
      <c r="C114" s="57"/>
      <c r="D114" s="31" t="s">
        <v>32</v>
      </c>
      <c r="E114" s="5">
        <f t="shared" ref="E114:E118" si="77">SUM(F114:Q114)</f>
        <v>0</v>
      </c>
      <c r="F114" s="11">
        <f>F101</f>
        <v>0</v>
      </c>
      <c r="G114" s="11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57"/>
      <c r="B115" s="57"/>
      <c r="C115" s="57"/>
      <c r="D115" s="31" t="s">
        <v>14</v>
      </c>
      <c r="E115" s="5">
        <f t="shared" si="77"/>
        <v>33100.946550000001</v>
      </c>
      <c r="F115" s="5">
        <f>F102</f>
        <v>33100.946550000001</v>
      </c>
      <c r="G115" s="5">
        <f t="shared" ref="G115:H115" si="80">G102</f>
        <v>0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57"/>
      <c r="B116" s="57"/>
      <c r="C116" s="57"/>
      <c r="D116" s="31" t="s">
        <v>15</v>
      </c>
      <c r="E116" s="5">
        <f t="shared" si="77"/>
        <v>31904.82951</v>
      </c>
      <c r="F116" s="5">
        <f>F103</f>
        <v>31904.82951</v>
      </c>
      <c r="G116" s="5">
        <f>G103</f>
        <v>0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57"/>
      <c r="B117" s="57"/>
      <c r="C117" s="57"/>
      <c r="D117" s="31" t="s">
        <v>16</v>
      </c>
      <c r="E117" s="5">
        <f t="shared" si="77"/>
        <v>83830.690219999989</v>
      </c>
      <c r="F117" s="18">
        <f>F104</f>
        <v>17750.00922</v>
      </c>
      <c r="G117" s="18">
        <f>G104</f>
        <v>7917.0300000000007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57"/>
      <c r="B118" s="57"/>
      <c r="C118" s="57"/>
      <c r="D118" s="31" t="s">
        <v>17</v>
      </c>
      <c r="E118" s="5">
        <f t="shared" si="77"/>
        <v>551458</v>
      </c>
      <c r="F118" s="18">
        <f>F105</f>
        <v>0</v>
      </c>
      <c r="G118" s="18">
        <f>G105</f>
        <v>85270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61" t="s">
        <v>35</v>
      </c>
      <c r="B119" s="61"/>
      <c r="C119" s="61"/>
      <c r="D119" s="3" t="s">
        <v>13</v>
      </c>
      <c r="E119" s="4">
        <f>SUM(F119:Q119)</f>
        <v>547328.66385999997</v>
      </c>
      <c r="F119" s="15">
        <f>SUM(F120:F124)</f>
        <v>57725.564859999999</v>
      </c>
      <c r="G119" s="15">
        <f t="shared" ref="G119:H119" si="88">SUM(G120:G124)</f>
        <v>70086.460000000006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61"/>
      <c r="B120" s="61"/>
      <c r="C120" s="61"/>
      <c r="D120" s="31" t="s">
        <v>32</v>
      </c>
      <c r="E120" s="4">
        <f>SUM(F120:Q120)</f>
        <v>0</v>
      </c>
      <c r="F120" s="5">
        <f>F9+F15+F28+F34+F65+F77+F89</f>
        <v>0</v>
      </c>
      <c r="G120" s="5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61"/>
      <c r="B121" s="61"/>
      <c r="C121" s="61"/>
      <c r="D121" s="31" t="s">
        <v>14</v>
      </c>
      <c r="E121" s="5">
        <f t="shared" ref="E121:E123" si="91">SUM(F121:Q121)</f>
        <v>20558.291560000001</v>
      </c>
      <c r="F121" s="5">
        <f>F10+F16+F29+F35+F66+F78+F90</f>
        <v>20558.291560000001</v>
      </c>
      <c r="G121" s="5">
        <f t="shared" ref="G121:Q121" si="92">G10+G16+G29+G35+G66+G78+G90</f>
        <v>0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61"/>
      <c r="B122" s="61"/>
      <c r="C122" s="61"/>
      <c r="D122" s="31" t="s">
        <v>15</v>
      </c>
      <c r="E122" s="5">
        <f t="shared" si="91"/>
        <v>27570.28744</v>
      </c>
      <c r="F122" s="5">
        <f>F11+F17+F30+F36+F67+F79+E91</f>
        <v>27570.28744</v>
      </c>
      <c r="G122" s="5">
        <f t="shared" ref="G122:Q122" si="93">G11+G17+G30+G36+G67+G79+F91</f>
        <v>0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61"/>
      <c r="B123" s="61"/>
      <c r="C123" s="61"/>
      <c r="D123" s="31" t="s">
        <v>16</v>
      </c>
      <c r="E123" s="5">
        <f t="shared" si="91"/>
        <v>50492.084860000003</v>
      </c>
      <c r="F123" s="18">
        <f>F12+F18+F31+F37+F68+F80+F92</f>
        <v>9596.9858600000007</v>
      </c>
      <c r="G123" s="18">
        <f t="shared" ref="G123:Q123" si="94">G12+G18+G31+G37+G68+G80+G92</f>
        <v>5166.46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61"/>
      <c r="B124" s="61"/>
      <c r="C124" s="61"/>
      <c r="D124" s="31" t="s">
        <v>17</v>
      </c>
      <c r="E124" s="5">
        <f>SUM(F124:Q124)</f>
        <v>448708</v>
      </c>
      <c r="F124" s="18">
        <f>F13+F19+F32+F38+F69+F81+F93</f>
        <v>0</v>
      </c>
      <c r="G124" s="18">
        <f t="shared" ref="G124:Q124" si="95">G13+G19+G32+G38+G69+G81+G93</f>
        <v>64920</v>
      </c>
      <c r="H124" s="18">
        <f t="shared" si="95"/>
        <v>192236</v>
      </c>
      <c r="I124" s="18">
        <f t="shared" si="95"/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61" t="s">
        <v>36</v>
      </c>
      <c r="B125" s="61"/>
      <c r="C125" s="61"/>
      <c r="D125" s="3" t="s">
        <v>13</v>
      </c>
      <c r="E125" s="4">
        <f>SUM(F125:Q125)</f>
        <v>153165.80241999999</v>
      </c>
      <c r="F125" s="15">
        <f>SUM(F126:F130)</f>
        <v>25030.220419999998</v>
      </c>
      <c r="G125" s="15">
        <f t="shared" ref="G125:H125" si="96">SUM(G126:G130)</f>
        <v>23100.57</v>
      </c>
      <c r="H125" s="15">
        <f t="shared" si="96"/>
        <v>16660</v>
      </c>
      <c r="I125" s="15">
        <f t="shared" ref="I125:Q125" si="97">SUM(I126:I130)</f>
        <v>6775.0120000000006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61"/>
      <c r="B126" s="61"/>
      <c r="C126" s="61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5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61"/>
      <c r="B127" s="61"/>
      <c r="C127" s="61"/>
      <c r="D127" s="31" t="s">
        <v>14</v>
      </c>
      <c r="E127" s="5">
        <f t="shared" si="98"/>
        <v>12542.654990000001</v>
      </c>
      <c r="F127" s="5">
        <f>F41+F54+F60+F72+F84</f>
        <v>12542.654990000001</v>
      </c>
      <c r="G127" s="5">
        <f t="shared" ref="G127:Q127" si="100">G41+G54+G60+G72+G84</f>
        <v>0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61"/>
      <c r="B128" s="61"/>
      <c r="C128" s="61"/>
      <c r="D128" s="31" t="s">
        <v>15</v>
      </c>
      <c r="E128" s="5">
        <f t="shared" si="98"/>
        <v>4334.5420699999995</v>
      </c>
      <c r="F128" s="5">
        <f>F42+F55+F61+F73+F85</f>
        <v>4334.5420699999995</v>
      </c>
      <c r="G128" s="5">
        <f t="shared" ref="G128:Q128" si="101">G42+G55+G61+G73+G85</f>
        <v>0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61"/>
      <c r="B129" s="61"/>
      <c r="C129" s="61"/>
      <c r="D129" s="31" t="s">
        <v>16</v>
      </c>
      <c r="E129" s="5">
        <f t="shared" si="98"/>
        <v>33338.605360000001</v>
      </c>
      <c r="F129" s="18">
        <f>F43+F56+F62+F74+F86</f>
        <v>8153.0233600000001</v>
      </c>
      <c r="G129" s="18">
        <f t="shared" ref="G129:Q129" si="102">G43+G56+G62+G74+G86</f>
        <v>2750.57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61"/>
      <c r="B130" s="61"/>
      <c r="C130" s="61"/>
      <c r="D130" s="31" t="s">
        <v>17</v>
      </c>
      <c r="E130" s="5">
        <f t="shared" si="98"/>
        <v>102950</v>
      </c>
      <c r="F130" s="18">
        <f>F44+F57+F63+F75+F87</f>
        <v>0</v>
      </c>
      <c r="G130" s="18">
        <f t="shared" ref="G130:Q130" si="103">G44+G57+G63+G75+G87</f>
        <v>20350</v>
      </c>
      <c r="H130" s="18">
        <f t="shared" si="103"/>
        <v>500</v>
      </c>
      <c r="I130" s="18">
        <f t="shared" si="103"/>
        <v>500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4" spans="1:17" x14ac:dyDescent="0.25">
      <c r="F134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2019-11-12T05:36:27Z</cp:lastPrinted>
  <dcterms:created xsi:type="dcterms:W3CDTF">2017-05-29T12:41:03Z</dcterms:created>
  <dcterms:modified xsi:type="dcterms:W3CDTF">2019-12-24T10:41:52Z</dcterms:modified>
</cp:coreProperties>
</file>