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321-п от 18.06.2021 - копия\"/>
    </mc:Choice>
  </mc:AlternateContent>
  <bookViews>
    <workbookView xWindow="8445" yWindow="735" windowWidth="19440" windowHeight="15420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H25" i="3" l="1"/>
  <c r="H11" i="3"/>
  <c r="H19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<sst xmlns="http://schemas.openxmlformats.org/spreadsheetml/2006/main" count="76" uniqueCount="31">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</sst>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49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166" fontId="2" fillId="0" borderId="0" xfId="0" applyNumberFormat="1" applyFont="1" applyFill="1" applyAlignment="1" applyProtection="1">
      <alignment wrapText="1"/>
    </xf>
    <xf numFmtId="165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7" fontId="2" fillId="0" borderId="0" xfId="1" applyNumberFormat="1" applyFont="1" applyFill="1" applyAlignment="1" applyProtection="1">
      <alignment vertical="center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7" fontId="2" fillId="0" borderId="0" xfId="1" applyNumberFormat="1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right" wrapText="1"/>
    </xf>
    <xf numFmtId="49" fontId="2" fillId="0" borderId="0" xfId="0" applyNumberFormat="1" applyFont="1" applyFill="1" applyAlignment="1" applyProtection="1">
      <alignment horizontal="center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top" wrapText="1" indent="4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13" zoomScale="80" zoomScaleNormal="80" workbookViewId="0">
      <selection activeCell="T25" sqref="T25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x14ac:dyDescent="0.2">
      <c r="B3" s="1"/>
      <c r="C3" s="1"/>
      <c r="D3" s="1"/>
      <c r="E3" s="1"/>
      <c r="F3" s="1"/>
      <c r="G3" s="1"/>
      <c r="H3" s="3"/>
      <c r="I3" s="4"/>
    </row>
    <row r="4" spans="1:17" ht="12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B5" s="1"/>
      <c r="C5" s="1"/>
      <c r="D5" s="1"/>
      <c r="E5" s="1"/>
      <c r="F5" s="1"/>
      <c r="G5" s="1"/>
      <c r="M5" s="3"/>
    </row>
    <row r="6" spans="1:17" s="5" customFormat="1" ht="21" customHeight="1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s="5" customFormat="1" ht="17.25" customHeight="1" x14ac:dyDescent="0.2">
      <c r="A7" s="28"/>
      <c r="B7" s="28"/>
      <c r="C7" s="28"/>
      <c r="D7" s="28"/>
      <c r="E7" s="6" t="s">
        <v>7</v>
      </c>
      <c r="F7" s="6" t="s">
        <v>8</v>
      </c>
      <c r="G7" s="6" t="s">
        <v>9</v>
      </c>
      <c r="H7" s="7">
        <v>2021</v>
      </c>
      <c r="I7" s="7">
        <v>2022</v>
      </c>
      <c r="J7" s="7">
        <v>2023</v>
      </c>
      <c r="K7" s="7">
        <v>2024</v>
      </c>
      <c r="L7" s="7">
        <v>2025</v>
      </c>
      <c r="M7" s="7">
        <v>2026</v>
      </c>
      <c r="N7" s="7">
        <v>2027</v>
      </c>
      <c r="O7" s="7">
        <v>2028</v>
      </c>
      <c r="P7" s="7">
        <v>2029</v>
      </c>
      <c r="Q7" s="7">
        <v>2030</v>
      </c>
    </row>
    <row r="8" spans="1:17" s="5" customForma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8</v>
      </c>
      <c r="G8" s="6">
        <v>9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s="5" customFormat="1" ht="15" customHeight="1" x14ac:dyDescent="0.2">
      <c r="A9" s="46" t="s">
        <v>10</v>
      </c>
      <c r="B9" s="29" t="s">
        <v>27</v>
      </c>
      <c r="C9" s="28" t="s">
        <v>24</v>
      </c>
      <c r="D9" s="9" t="s">
        <v>11</v>
      </c>
      <c r="E9" s="10">
        <f t="shared" ref="E9:E26" si="0">SUM(F9:Q9)</f>
        <v>443095.62840000005</v>
      </c>
      <c r="F9" s="10">
        <f>SUM(F10:F14)</f>
        <v>21705.934409999998</v>
      </c>
      <c r="G9" s="10">
        <f>SUM(G10:G14)</f>
        <v>39176.361689999998</v>
      </c>
      <c r="H9" s="10">
        <f t="shared" ref="H9:Q9" si="1">SUM(H10:H14)</f>
        <v>66860.387660000008</v>
      </c>
      <c r="I9" s="10">
        <f t="shared" si="1"/>
        <v>47761.622320000002</v>
      </c>
      <c r="J9" s="10">
        <f t="shared" si="1"/>
        <v>28061.622320000002</v>
      </c>
      <c r="K9" s="10">
        <f t="shared" si="1"/>
        <v>32500.2</v>
      </c>
      <c r="L9" s="10">
        <f t="shared" si="1"/>
        <v>33035.800000000003</v>
      </c>
      <c r="M9" s="10">
        <f t="shared" si="1"/>
        <v>33592.800000000003</v>
      </c>
      <c r="N9" s="10">
        <f t="shared" si="1"/>
        <v>34172.199999999997</v>
      </c>
      <c r="O9" s="10">
        <f t="shared" si="1"/>
        <v>34774.6</v>
      </c>
      <c r="P9" s="10">
        <f t="shared" si="1"/>
        <v>35401.199999999997</v>
      </c>
      <c r="Q9" s="10">
        <f t="shared" si="1"/>
        <v>36052.9</v>
      </c>
    </row>
    <row r="10" spans="1:17" s="5" customFormat="1" x14ac:dyDescent="0.2">
      <c r="A10" s="47"/>
      <c r="B10" s="30"/>
      <c r="C10" s="28"/>
      <c r="D10" s="11" t="s">
        <v>23</v>
      </c>
      <c r="E10" s="10">
        <f t="shared" si="0"/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s="5" customFormat="1" ht="25.5" customHeight="1" x14ac:dyDescent="0.2">
      <c r="A11" s="47"/>
      <c r="B11" s="30"/>
      <c r="C11" s="28"/>
      <c r="D11" s="11" t="s">
        <v>12</v>
      </c>
      <c r="E11" s="10">
        <f t="shared" si="0"/>
        <v>22606.897799999999</v>
      </c>
      <c r="F11" s="12">
        <f>0+1000+1000+2000</f>
        <v>4000</v>
      </c>
      <c r="G11" s="12">
        <f>4600+400+4000+4000</f>
        <v>13000</v>
      </c>
      <c r="H11" s="12">
        <f>3880+1726.8978</f>
        <v>5606.8977999999997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s="5" customFormat="1" x14ac:dyDescent="0.2">
      <c r="A12" s="47"/>
      <c r="B12" s="30"/>
      <c r="C12" s="28"/>
      <c r="D12" s="11" t="s">
        <v>13</v>
      </c>
      <c r="E12" s="10">
        <f t="shared" si="0"/>
        <v>1985.5949900000001</v>
      </c>
      <c r="F12" s="12">
        <v>0</v>
      </c>
      <c r="G12" s="12">
        <v>1985.5949900000001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</row>
    <row r="13" spans="1:17" s="5" customFormat="1" x14ac:dyDescent="0.2">
      <c r="A13" s="47"/>
      <c r="B13" s="30"/>
      <c r="C13" s="28"/>
      <c r="D13" s="11" t="s">
        <v>14</v>
      </c>
      <c r="E13" s="10">
        <f t="shared" si="0"/>
        <v>189522.13561</v>
      </c>
      <c r="F13" s="12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12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12">
        <f>7545.79069+1204.7088+2.52225+389.91523+243.89632+2.52225+389.91523+3000+302.877+120+22.66176+184.67832+761.48967+164.05214+4814.358-1726.8978-60-400+1500+455+5045</f>
        <v>23962.489860000005</v>
      </c>
      <c r="I13" s="12">
        <v>8951.6223200000004</v>
      </c>
      <c r="J13" s="12">
        <v>8951.6223200000004</v>
      </c>
      <c r="K13" s="12">
        <v>13390.2</v>
      </c>
      <c r="L13" s="12">
        <v>13925.8</v>
      </c>
      <c r="M13" s="12">
        <v>14482.8</v>
      </c>
      <c r="N13" s="12">
        <v>15062.2</v>
      </c>
      <c r="O13" s="12">
        <v>15664.6</v>
      </c>
      <c r="P13" s="12">
        <v>16291.2</v>
      </c>
      <c r="Q13" s="12">
        <v>16942.900000000001</v>
      </c>
    </row>
    <row r="14" spans="1:17" s="5" customFormat="1" ht="45" customHeight="1" x14ac:dyDescent="0.2">
      <c r="A14" s="48"/>
      <c r="B14" s="31"/>
      <c r="C14" s="28"/>
      <c r="D14" s="11" t="s">
        <v>15</v>
      </c>
      <c r="E14" s="10">
        <f t="shared" si="0"/>
        <v>228981</v>
      </c>
      <c r="F14" s="12">
        <f>3613-50-70-200-150-150-2000-400-200-393</f>
        <v>0</v>
      </c>
      <c r="G14" s="12"/>
      <c r="H14" s="12">
        <v>37291</v>
      </c>
      <c r="I14" s="12">
        <v>38810</v>
      </c>
      <c r="J14" s="12">
        <v>19110</v>
      </c>
      <c r="K14" s="12">
        <v>19110</v>
      </c>
      <c r="L14" s="12">
        <v>19110</v>
      </c>
      <c r="M14" s="12">
        <v>19110</v>
      </c>
      <c r="N14" s="12">
        <v>19110</v>
      </c>
      <c r="O14" s="12">
        <v>19110</v>
      </c>
      <c r="P14" s="12">
        <v>19110</v>
      </c>
      <c r="Q14" s="12">
        <v>19110</v>
      </c>
    </row>
    <row r="15" spans="1:17" s="5" customFormat="1" ht="12" customHeight="1" x14ac:dyDescent="0.2">
      <c r="A15" s="28" t="s">
        <v>16</v>
      </c>
      <c r="B15" s="29" t="s">
        <v>28</v>
      </c>
      <c r="C15" s="46" t="s">
        <v>25</v>
      </c>
      <c r="D15" s="9" t="s">
        <v>11</v>
      </c>
      <c r="E15" s="10">
        <f t="shared" si="0"/>
        <v>57796.088456475445</v>
      </c>
      <c r="F15" s="10">
        <f>SUM(F16:F20)</f>
        <v>2859.1064799999995</v>
      </c>
      <c r="G15" s="10">
        <f>SUM(G16:G20)</f>
        <v>2439.9519700000001</v>
      </c>
      <c r="H15" s="10">
        <v>4465.0219999999999</v>
      </c>
      <c r="I15" s="10">
        <v>4643.6228800000008</v>
      </c>
      <c r="J15" s="10">
        <v>4803.1574864000004</v>
      </c>
      <c r="K15" s="10">
        <v>4968.2871677920011</v>
      </c>
      <c r="L15" s="10">
        <v>5139.2121378977608</v>
      </c>
      <c r="M15" s="10">
        <v>5316.139911309574</v>
      </c>
      <c r="N15" s="10">
        <v>5499.2855742947359</v>
      </c>
      <c r="O15" s="10">
        <v>5688.872065795289</v>
      </c>
      <c r="P15" s="10">
        <v>5885.1304690117267</v>
      </c>
      <c r="Q15" s="10">
        <v>6088.3003139743596</v>
      </c>
    </row>
    <row r="16" spans="1:17" s="5" customFormat="1" ht="21" customHeight="1" x14ac:dyDescent="0.2">
      <c r="A16" s="28"/>
      <c r="B16" s="30"/>
      <c r="C16" s="47"/>
      <c r="D16" s="11" t="s">
        <v>23</v>
      </c>
      <c r="E16" s="10">
        <f t="shared" si="0"/>
        <v>0</v>
      </c>
      <c r="F16" s="12"/>
      <c r="G16" s="12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</row>
    <row r="17" spans="1:17" s="5" customFormat="1" x14ac:dyDescent="0.2">
      <c r="A17" s="28"/>
      <c r="B17" s="30"/>
      <c r="C17" s="47"/>
      <c r="D17" s="11" t="s">
        <v>12</v>
      </c>
      <c r="E17" s="10">
        <f t="shared" si="0"/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</row>
    <row r="18" spans="1:17" s="5" customFormat="1" x14ac:dyDescent="0.2">
      <c r="A18" s="28"/>
      <c r="B18" s="30"/>
      <c r="C18" s="47"/>
      <c r="D18" s="11" t="s">
        <v>13</v>
      </c>
      <c r="E18" s="10">
        <f t="shared" si="0"/>
        <v>0</v>
      </c>
      <c r="F18" s="12"/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</row>
    <row r="19" spans="1:17" s="5" customFormat="1" ht="28.9" customHeight="1" x14ac:dyDescent="0.2">
      <c r="A19" s="28"/>
      <c r="B19" s="30"/>
      <c r="C19" s="47"/>
      <c r="D19" s="11" t="s">
        <v>14</v>
      </c>
      <c r="E19" s="10">
        <f t="shared" si="0"/>
        <v>60136.306310000007</v>
      </c>
      <c r="F19" s="12">
        <f>3533.4248+91.34676-150-42.81856-280-111.11859-79.10901-102.61892</f>
        <v>2859.1064799999995</v>
      </c>
      <c r="G19" s="12">
        <f>2249+184.68977-136.18788+45.3456+98.65008-1.5456</f>
        <v>2439.9519700000001</v>
      </c>
      <c r="H19" s="12">
        <f>1115-164.05214</f>
        <v>950.94785999999999</v>
      </c>
      <c r="I19" s="12">
        <v>1870</v>
      </c>
      <c r="J19" s="12">
        <v>1870</v>
      </c>
      <c r="K19" s="12">
        <v>6349</v>
      </c>
      <c r="L19" s="12">
        <v>6603</v>
      </c>
      <c r="M19" s="12">
        <v>6867.1</v>
      </c>
      <c r="N19" s="12">
        <v>7141.8</v>
      </c>
      <c r="O19" s="12">
        <v>7427.4</v>
      </c>
      <c r="P19" s="12">
        <v>7724.5</v>
      </c>
      <c r="Q19" s="12">
        <v>8033.5</v>
      </c>
    </row>
    <row r="20" spans="1:17" s="5" customFormat="1" ht="54" customHeight="1" x14ac:dyDescent="0.2">
      <c r="A20" s="28"/>
      <c r="B20" s="31"/>
      <c r="C20" s="48"/>
      <c r="D20" s="11" t="s">
        <v>15</v>
      </c>
      <c r="E20" s="10">
        <f t="shared" si="0"/>
        <v>12200</v>
      </c>
      <c r="F20" s="12">
        <f>1870-250-650-950-20</f>
        <v>0</v>
      </c>
      <c r="G20" s="12"/>
      <c r="H20" s="12">
        <v>1220</v>
      </c>
      <c r="I20" s="12">
        <v>1220</v>
      </c>
      <c r="J20" s="12">
        <v>1220</v>
      </c>
      <c r="K20" s="12">
        <v>1220</v>
      </c>
      <c r="L20" s="12">
        <v>1220</v>
      </c>
      <c r="M20" s="12">
        <v>1220</v>
      </c>
      <c r="N20" s="12">
        <v>1220</v>
      </c>
      <c r="O20" s="12">
        <v>1220</v>
      </c>
      <c r="P20" s="12">
        <v>1220</v>
      </c>
      <c r="Q20" s="12">
        <v>1220</v>
      </c>
    </row>
    <row r="21" spans="1:17" s="5" customFormat="1" ht="17.25" customHeight="1" x14ac:dyDescent="0.2">
      <c r="A21" s="28" t="s">
        <v>17</v>
      </c>
      <c r="B21" s="29" t="s">
        <v>29</v>
      </c>
      <c r="C21" s="46" t="s">
        <v>24</v>
      </c>
      <c r="D21" s="11" t="s">
        <v>11</v>
      </c>
      <c r="E21" s="10">
        <f t="shared" si="0"/>
        <v>173969.5170963658</v>
      </c>
      <c r="F21" s="10">
        <f>SUM(F22:F26)</f>
        <v>12666.86104</v>
      </c>
      <c r="G21" s="10">
        <f t="shared" ref="G21" si="2">SUM(G22:G26)</f>
        <v>11716.16619</v>
      </c>
      <c r="H21" s="10">
        <v>12459.199999999999</v>
      </c>
      <c r="I21" s="10">
        <v>12957.567999999999</v>
      </c>
      <c r="J21" s="10">
        <v>13475.870719999999</v>
      </c>
      <c r="K21" s="10">
        <v>14014.905548799999</v>
      </c>
      <c r="L21" s="10">
        <v>14575.501770752</v>
      </c>
      <c r="M21" s="10">
        <v>15158.52184158208</v>
      </c>
      <c r="N21" s="10">
        <v>15764.862715245365</v>
      </c>
      <c r="O21" s="10">
        <v>16395.457223855181</v>
      </c>
      <c r="P21" s="10">
        <v>17051.275512809389</v>
      </c>
      <c r="Q21" s="10">
        <v>17733.326533321764</v>
      </c>
    </row>
    <row r="22" spans="1:17" s="5" customFormat="1" ht="18.75" customHeight="1" x14ac:dyDescent="0.2">
      <c r="A22" s="28"/>
      <c r="B22" s="30"/>
      <c r="C22" s="47"/>
      <c r="D22" s="11" t="s">
        <v>23</v>
      </c>
      <c r="E22" s="10">
        <f t="shared" si="0"/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</row>
    <row r="23" spans="1:17" s="5" customFormat="1" x14ac:dyDescent="0.2">
      <c r="A23" s="28"/>
      <c r="B23" s="30"/>
      <c r="C23" s="47"/>
      <c r="D23" s="11" t="s">
        <v>12</v>
      </c>
      <c r="E23" s="10">
        <f t="shared" si="0"/>
        <v>1728.8577000000002</v>
      </c>
      <c r="F23" s="12">
        <f>0+512+456</f>
        <v>968</v>
      </c>
      <c r="G23" s="12">
        <v>180.46</v>
      </c>
      <c r="H23" s="12">
        <v>188.7903</v>
      </c>
      <c r="I23" s="12">
        <v>194.2714</v>
      </c>
      <c r="J23" s="12">
        <v>197.33600000000001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</row>
    <row r="24" spans="1:17" s="5" customFormat="1" x14ac:dyDescent="0.2">
      <c r="A24" s="28"/>
      <c r="B24" s="30"/>
      <c r="C24" s="47"/>
      <c r="D24" s="11" t="s">
        <v>13</v>
      </c>
      <c r="E24" s="10">
        <f t="shared" si="0"/>
        <v>6090.5029699999996</v>
      </c>
      <c r="F24" s="12">
        <f>0+3529+1780.405</f>
        <v>5309.4049999999997</v>
      </c>
      <c r="G24" s="12">
        <f>781.09797</f>
        <v>781.09797000000003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</row>
    <row r="25" spans="1:17" s="5" customFormat="1" ht="28.5" customHeight="1" x14ac:dyDescent="0.2">
      <c r="A25" s="28"/>
      <c r="B25" s="30"/>
      <c r="C25" s="47"/>
      <c r="D25" s="11" t="s">
        <v>14</v>
      </c>
      <c r="E25" s="10">
        <f t="shared" si="0"/>
        <v>153223.40336</v>
      </c>
      <c r="F25" s="12">
        <f>2520+6879.56573-39.56573-3529+500-84.68048-150-99.38626-30+1000+200-456-100-7-100-72.93326+179.93326-200-21.47722</f>
        <v>6389.45604</v>
      </c>
      <c r="G25" s="12">
        <f>8470+96.17166+306.903+686.418+500-1280+2869.57426-730.21742-45.3456-144.74814+6.9558+78.89666-60</f>
        <v>10754.60822</v>
      </c>
      <c r="H25" s="12">
        <f>15225+63.31955+63.31955+798.7+70</f>
        <v>16220.339100000001</v>
      </c>
      <c r="I25" s="12">
        <v>14610</v>
      </c>
      <c r="J25" s="12">
        <v>14610</v>
      </c>
      <c r="K25" s="12">
        <v>11475.8</v>
      </c>
      <c r="L25" s="12">
        <v>11934.8</v>
      </c>
      <c r="M25" s="12">
        <v>12412.2</v>
      </c>
      <c r="N25" s="12">
        <v>12908.7</v>
      </c>
      <c r="O25" s="12">
        <v>13425</v>
      </c>
      <c r="P25" s="12">
        <v>13962</v>
      </c>
      <c r="Q25" s="12">
        <v>14520.5</v>
      </c>
    </row>
    <row r="26" spans="1:17" s="5" customFormat="1" ht="49.5" customHeight="1" x14ac:dyDescent="0.2">
      <c r="A26" s="28"/>
      <c r="B26" s="31"/>
      <c r="C26" s="48"/>
      <c r="D26" s="11" t="s">
        <v>15</v>
      </c>
      <c r="E26" s="10">
        <f t="shared" si="0"/>
        <v>140254.15057111898</v>
      </c>
      <c r="F26" s="12">
        <f>11060-6550-1300-2500-500-50-80-80</f>
        <v>0</v>
      </c>
      <c r="G26" s="12"/>
      <c r="H26" s="12">
        <v>13210</v>
      </c>
      <c r="I26" s="12">
        <v>12410</v>
      </c>
      <c r="J26" s="12">
        <v>12440.99584</v>
      </c>
      <c r="K26" s="12">
        <v>12938.6356736</v>
      </c>
      <c r="L26" s="12">
        <v>13456.181100543999</v>
      </c>
      <c r="M26" s="12">
        <v>13994.42834456576</v>
      </c>
      <c r="N26" s="12">
        <v>14554.205478348391</v>
      </c>
      <c r="O26" s="12">
        <v>15136.373697482328</v>
      </c>
      <c r="P26" s="12">
        <v>15741.828645381622</v>
      </c>
      <c r="Q26" s="12">
        <v>16371.501791196888</v>
      </c>
    </row>
    <row r="27" spans="1:17" s="15" customFormat="1" ht="15" customHeight="1" x14ac:dyDescent="0.2">
      <c r="A27" s="49" t="s">
        <v>26</v>
      </c>
      <c r="B27" s="50" t="s">
        <v>30</v>
      </c>
      <c r="C27" s="53" t="s">
        <v>24</v>
      </c>
      <c r="D27" s="13" t="s">
        <v>11</v>
      </c>
      <c r="E27" s="14">
        <f t="shared" ref="E27:E32" si="3">SUM(F27:Q27)</f>
        <v>166.4</v>
      </c>
      <c r="F27" s="14">
        <f>SUM(F28:F32)</f>
        <v>166.4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s="15" customFormat="1" ht="21" customHeight="1" x14ac:dyDescent="0.2">
      <c r="A28" s="49"/>
      <c r="B28" s="51"/>
      <c r="C28" s="54"/>
      <c r="D28" s="13" t="s">
        <v>23</v>
      </c>
      <c r="E28" s="14">
        <f t="shared" si="3"/>
        <v>0</v>
      </c>
      <c r="F28" s="16">
        <v>0</v>
      </c>
      <c r="G28" s="16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</row>
    <row r="29" spans="1:17" s="15" customFormat="1" ht="20.25" customHeight="1" x14ac:dyDescent="0.2">
      <c r="A29" s="49"/>
      <c r="B29" s="51"/>
      <c r="C29" s="54"/>
      <c r="D29" s="13" t="s">
        <v>12</v>
      </c>
      <c r="E29" s="14">
        <f t="shared" si="3"/>
        <v>0</v>
      </c>
      <c r="F29" s="16">
        <v>0</v>
      </c>
      <c r="G29" s="16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</row>
    <row r="30" spans="1:17" s="15" customFormat="1" x14ac:dyDescent="0.2">
      <c r="A30" s="49"/>
      <c r="B30" s="51"/>
      <c r="C30" s="54"/>
      <c r="D30" s="13" t="s">
        <v>13</v>
      </c>
      <c r="E30" s="14">
        <f t="shared" si="3"/>
        <v>0</v>
      </c>
      <c r="F30" s="16">
        <v>0</v>
      </c>
      <c r="G30" s="16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</row>
    <row r="31" spans="1:17" s="15" customFormat="1" x14ac:dyDescent="0.2">
      <c r="A31" s="49"/>
      <c r="B31" s="51"/>
      <c r="C31" s="54"/>
      <c r="D31" s="13" t="s">
        <v>14</v>
      </c>
      <c r="E31" s="14">
        <f t="shared" si="3"/>
        <v>166.4</v>
      </c>
      <c r="F31" s="16">
        <f>0+280-113.6</f>
        <v>166.4</v>
      </c>
      <c r="G31" s="16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s="15" customFormat="1" ht="39.75" customHeight="1" x14ac:dyDescent="0.2">
      <c r="A32" s="49"/>
      <c r="B32" s="52"/>
      <c r="C32" s="55"/>
      <c r="D32" s="13" t="s">
        <v>15</v>
      </c>
      <c r="E32" s="14">
        <f t="shared" si="3"/>
        <v>0</v>
      </c>
      <c r="F32" s="16">
        <f>400-400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8" s="5" customFormat="1" x14ac:dyDescent="0.2">
      <c r="A33" s="39" t="s">
        <v>18</v>
      </c>
      <c r="B33" s="40"/>
      <c r="C33" s="45"/>
      <c r="D33" s="9" t="s">
        <v>11</v>
      </c>
      <c r="E33" s="10">
        <f t="shared" ref="E33:E38" si="4">SUM(F33:Q33)</f>
        <v>816895.24931111897</v>
      </c>
      <c r="F33" s="10">
        <f>SUM(F34:F38)</f>
        <v>37398.301930000001</v>
      </c>
      <c r="G33" s="10">
        <f t="shared" ref="G33:Q33" si="5">SUM(G34:G38)</f>
        <v>53332.479850000003</v>
      </c>
      <c r="H33" s="10">
        <f t="shared" si="5"/>
        <v>98650.464919999999</v>
      </c>
      <c r="I33" s="10">
        <f t="shared" si="5"/>
        <v>78065.893720000007</v>
      </c>
      <c r="J33" s="10">
        <f t="shared" si="5"/>
        <v>58399.954160000008</v>
      </c>
      <c r="K33" s="10">
        <f t="shared" si="5"/>
        <v>64483.635673600002</v>
      </c>
      <c r="L33" s="10">
        <f t="shared" si="5"/>
        <v>66249.781100544002</v>
      </c>
      <c r="M33" s="10">
        <f>SUM(M34:M38)</f>
        <v>68086.52834456577</v>
      </c>
      <c r="N33" s="10">
        <f t="shared" si="5"/>
        <v>69996.905478348388</v>
      </c>
      <c r="O33" s="10">
        <f t="shared" si="5"/>
        <v>71983.373697482326</v>
      </c>
      <c r="P33" s="10">
        <f t="shared" si="5"/>
        <v>74049.528645381622</v>
      </c>
      <c r="Q33" s="10">
        <f t="shared" si="5"/>
        <v>76198.401791196899</v>
      </c>
      <c r="R33" s="17"/>
    </row>
    <row r="34" spans="1:18" s="5" customFormat="1" x14ac:dyDescent="0.2">
      <c r="A34" s="41"/>
      <c r="B34" s="42"/>
      <c r="C34" s="45"/>
      <c r="D34" s="9" t="s">
        <v>23</v>
      </c>
      <c r="E34" s="10">
        <f t="shared" si="4"/>
        <v>0</v>
      </c>
      <c r="F34" s="10">
        <f t="shared" ref="F34:Q34" si="6">F10+F16+F22</f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  <c r="R34" s="17"/>
    </row>
    <row r="35" spans="1:18" s="5" customFormat="1" x14ac:dyDescent="0.2">
      <c r="A35" s="41"/>
      <c r="B35" s="42"/>
      <c r="C35" s="45"/>
      <c r="D35" s="9" t="s">
        <v>12</v>
      </c>
      <c r="E35" s="10">
        <f t="shared" si="4"/>
        <v>24335.755499999999</v>
      </c>
      <c r="F35" s="10">
        <f t="shared" ref="F35:Q35" si="7">F11+F17+F23</f>
        <v>4968</v>
      </c>
      <c r="G35" s="10">
        <f t="shared" si="7"/>
        <v>13180.46</v>
      </c>
      <c r="H35" s="10">
        <f t="shared" si="7"/>
        <v>5795.6880999999994</v>
      </c>
      <c r="I35" s="10">
        <f t="shared" si="7"/>
        <v>194.2714</v>
      </c>
      <c r="J35" s="10">
        <f t="shared" si="7"/>
        <v>197.33600000000001</v>
      </c>
      <c r="K35" s="10">
        <f t="shared" si="7"/>
        <v>0</v>
      </c>
      <c r="L35" s="10">
        <f t="shared" si="7"/>
        <v>0</v>
      </c>
      <c r="M35" s="10">
        <f t="shared" si="7"/>
        <v>0</v>
      </c>
      <c r="N35" s="10">
        <f t="shared" si="7"/>
        <v>0</v>
      </c>
      <c r="O35" s="10">
        <f t="shared" si="7"/>
        <v>0</v>
      </c>
      <c r="P35" s="10">
        <f t="shared" si="7"/>
        <v>0</v>
      </c>
      <c r="Q35" s="10">
        <f t="shared" si="7"/>
        <v>0</v>
      </c>
      <c r="R35" s="17"/>
    </row>
    <row r="36" spans="1:18" s="5" customFormat="1" x14ac:dyDescent="0.2">
      <c r="A36" s="41"/>
      <c r="B36" s="42"/>
      <c r="C36" s="45"/>
      <c r="D36" s="9" t="s">
        <v>13</v>
      </c>
      <c r="E36" s="10">
        <f t="shared" si="4"/>
        <v>8076.0979600000001</v>
      </c>
      <c r="F36" s="10">
        <f t="shared" ref="F36:Q36" si="8">F12+F18+F24</f>
        <v>5309.4049999999997</v>
      </c>
      <c r="G36" s="10">
        <f t="shared" si="8"/>
        <v>2766.6929600000003</v>
      </c>
      <c r="H36" s="10">
        <f t="shared" si="8"/>
        <v>0</v>
      </c>
      <c r="I36" s="10">
        <f t="shared" si="8"/>
        <v>0</v>
      </c>
      <c r="J36" s="10">
        <f t="shared" si="8"/>
        <v>0</v>
      </c>
      <c r="K36" s="10">
        <f t="shared" si="8"/>
        <v>0</v>
      </c>
      <c r="L36" s="10">
        <f t="shared" si="8"/>
        <v>0</v>
      </c>
      <c r="M36" s="10">
        <f t="shared" si="8"/>
        <v>0</v>
      </c>
      <c r="N36" s="10">
        <f t="shared" si="8"/>
        <v>0</v>
      </c>
      <c r="O36" s="10">
        <f t="shared" si="8"/>
        <v>0</v>
      </c>
      <c r="P36" s="10">
        <f t="shared" si="8"/>
        <v>0</v>
      </c>
      <c r="Q36" s="10">
        <f t="shared" si="8"/>
        <v>0</v>
      </c>
      <c r="R36" s="17"/>
    </row>
    <row r="37" spans="1:18" s="5" customFormat="1" x14ac:dyDescent="0.2">
      <c r="A37" s="41"/>
      <c r="B37" s="42"/>
      <c r="C37" s="45"/>
      <c r="D37" s="9" t="s">
        <v>14</v>
      </c>
      <c r="E37" s="10">
        <f t="shared" si="4"/>
        <v>403048.24528000003</v>
      </c>
      <c r="F37" s="10">
        <f>F13+F19+F25+F31</f>
        <v>27120.896929999999</v>
      </c>
      <c r="G37" s="10">
        <f t="shared" ref="G37:Q37" si="9">G13+G19+G25</f>
        <v>37385.326890000004</v>
      </c>
      <c r="H37" s="10">
        <f t="shared" si="9"/>
        <v>41133.776820000006</v>
      </c>
      <c r="I37" s="10">
        <f t="shared" si="9"/>
        <v>25431.622320000002</v>
      </c>
      <c r="J37" s="10">
        <f t="shared" si="9"/>
        <v>25431.622320000002</v>
      </c>
      <c r="K37" s="10">
        <f t="shared" si="9"/>
        <v>31215</v>
      </c>
      <c r="L37" s="10">
        <f t="shared" si="9"/>
        <v>32463.599999999999</v>
      </c>
      <c r="M37" s="10">
        <f t="shared" si="9"/>
        <v>33762.100000000006</v>
      </c>
      <c r="N37" s="10">
        <f t="shared" si="9"/>
        <v>35112.699999999997</v>
      </c>
      <c r="O37" s="10">
        <f t="shared" si="9"/>
        <v>36517</v>
      </c>
      <c r="P37" s="10">
        <f t="shared" si="9"/>
        <v>37977.699999999997</v>
      </c>
      <c r="Q37" s="10">
        <f t="shared" si="9"/>
        <v>39496.9</v>
      </c>
      <c r="R37" s="17"/>
    </row>
    <row r="38" spans="1:18" s="5" customFormat="1" x14ac:dyDescent="0.2">
      <c r="A38" s="43"/>
      <c r="B38" s="44"/>
      <c r="C38" s="45"/>
      <c r="D38" s="9" t="s">
        <v>15</v>
      </c>
      <c r="E38" s="10">
        <f t="shared" si="4"/>
        <v>381435.15057111898</v>
      </c>
      <c r="F38" s="10">
        <f>F14+F20+F26</f>
        <v>0</v>
      </c>
      <c r="G38" s="10">
        <f t="shared" ref="G38:Q38" si="10">G14+G20+G26+G32</f>
        <v>0</v>
      </c>
      <c r="H38" s="10">
        <f t="shared" si="10"/>
        <v>51721</v>
      </c>
      <c r="I38" s="10">
        <f t="shared" si="10"/>
        <v>52440</v>
      </c>
      <c r="J38" s="10">
        <f t="shared" si="10"/>
        <v>32770.995840000003</v>
      </c>
      <c r="K38" s="10">
        <f t="shared" si="10"/>
        <v>33268.635673600002</v>
      </c>
      <c r="L38" s="10">
        <f t="shared" si="10"/>
        <v>33786.181100543996</v>
      </c>
      <c r="M38" s="10">
        <f t="shared" si="10"/>
        <v>34324.428344565764</v>
      </c>
      <c r="N38" s="10">
        <f t="shared" si="10"/>
        <v>34884.205478348391</v>
      </c>
      <c r="O38" s="10">
        <f t="shared" si="10"/>
        <v>35466.373697482326</v>
      </c>
      <c r="P38" s="10">
        <f t="shared" si="10"/>
        <v>36071.828645381625</v>
      </c>
      <c r="Q38" s="10">
        <f t="shared" si="10"/>
        <v>36701.50179119689</v>
      </c>
      <c r="R38" s="17"/>
    </row>
    <row r="39" spans="1:18" s="5" customFormat="1" x14ac:dyDescent="0.2">
      <c r="A39" s="32" t="s">
        <v>19</v>
      </c>
      <c r="B39" s="32"/>
      <c r="C39" s="8"/>
      <c r="D39" s="8"/>
      <c r="E39" s="10">
        <f t="shared" ref="E39:E58" si="11">SUM(F39:Q39)</f>
        <v>0</v>
      </c>
      <c r="F39" s="10"/>
      <c r="G39" s="10"/>
      <c r="H39" s="10">
        <f t="shared" ref="H39:H52" si="12">G39</f>
        <v>0</v>
      </c>
      <c r="I39" s="10">
        <f t="shared" ref="I39:K52" si="13">H39*1.03</f>
        <v>0</v>
      </c>
      <c r="J39" s="10">
        <f t="shared" si="13"/>
        <v>0</v>
      </c>
      <c r="K39" s="10">
        <f t="shared" si="13"/>
        <v>0</v>
      </c>
      <c r="L39" s="10">
        <f t="shared" ref="L39:Q39" si="14">K39*1.03</f>
        <v>0</v>
      </c>
      <c r="M39" s="10">
        <f t="shared" si="14"/>
        <v>0</v>
      </c>
      <c r="N39" s="10">
        <f t="shared" si="14"/>
        <v>0</v>
      </c>
      <c r="O39" s="10">
        <f t="shared" si="14"/>
        <v>0</v>
      </c>
      <c r="P39" s="10">
        <f t="shared" si="14"/>
        <v>0</v>
      </c>
      <c r="Q39" s="10">
        <f t="shared" si="14"/>
        <v>0</v>
      </c>
      <c r="R39" s="17"/>
    </row>
    <row r="40" spans="1:18" s="5" customFormat="1" x14ac:dyDescent="0.2">
      <c r="A40" s="33" t="s">
        <v>20</v>
      </c>
      <c r="B40" s="34"/>
      <c r="C40" s="28"/>
      <c r="D40" s="11" t="s">
        <v>11</v>
      </c>
      <c r="E40" s="10">
        <f t="shared" si="11"/>
        <v>0</v>
      </c>
      <c r="F40" s="10">
        <f>SUM(F42:F45)</f>
        <v>0</v>
      </c>
      <c r="G40" s="10">
        <f>SUM(G42:G45)</f>
        <v>0</v>
      </c>
      <c r="H40" s="10">
        <f t="shared" si="12"/>
        <v>0</v>
      </c>
      <c r="I40" s="10">
        <f t="shared" si="13"/>
        <v>0</v>
      </c>
      <c r="J40" s="10">
        <f t="shared" si="13"/>
        <v>0</v>
      </c>
      <c r="K40" s="10">
        <f t="shared" si="13"/>
        <v>0</v>
      </c>
      <c r="L40" s="10">
        <f t="shared" ref="L40:Q40" si="15">K40*1.03</f>
        <v>0</v>
      </c>
      <c r="M40" s="10">
        <f t="shared" si="15"/>
        <v>0</v>
      </c>
      <c r="N40" s="10">
        <f t="shared" si="15"/>
        <v>0</v>
      </c>
      <c r="O40" s="10">
        <f t="shared" si="15"/>
        <v>0</v>
      </c>
      <c r="P40" s="10">
        <f t="shared" si="15"/>
        <v>0</v>
      </c>
      <c r="Q40" s="10">
        <f t="shared" si="15"/>
        <v>0</v>
      </c>
      <c r="R40" s="17"/>
    </row>
    <row r="41" spans="1:18" s="5" customFormat="1" x14ac:dyDescent="0.2">
      <c r="A41" s="35"/>
      <c r="B41" s="36"/>
      <c r="C41" s="28"/>
      <c r="D41" s="11" t="s">
        <v>23</v>
      </c>
      <c r="E41" s="10">
        <f t="shared" si="11"/>
        <v>0</v>
      </c>
      <c r="F41" s="10"/>
      <c r="G41" s="10"/>
      <c r="H41" s="10">
        <f t="shared" si="12"/>
        <v>0</v>
      </c>
      <c r="I41" s="10">
        <f t="shared" si="13"/>
        <v>0</v>
      </c>
      <c r="J41" s="10">
        <f t="shared" si="13"/>
        <v>0</v>
      </c>
      <c r="K41" s="10">
        <f t="shared" si="13"/>
        <v>0</v>
      </c>
      <c r="L41" s="10">
        <f t="shared" ref="L41:Q41" si="16">K41*1.03</f>
        <v>0</v>
      </c>
      <c r="M41" s="10">
        <f t="shared" si="16"/>
        <v>0</v>
      </c>
      <c r="N41" s="10">
        <f t="shared" si="16"/>
        <v>0</v>
      </c>
      <c r="O41" s="10">
        <f t="shared" si="16"/>
        <v>0</v>
      </c>
      <c r="P41" s="10">
        <f t="shared" si="16"/>
        <v>0</v>
      </c>
      <c r="Q41" s="10">
        <f t="shared" si="16"/>
        <v>0</v>
      </c>
      <c r="R41" s="17"/>
    </row>
    <row r="42" spans="1:18" s="5" customFormat="1" x14ac:dyDescent="0.2">
      <c r="A42" s="35"/>
      <c r="B42" s="36"/>
      <c r="C42" s="28"/>
      <c r="D42" s="11" t="s">
        <v>12</v>
      </c>
      <c r="E42" s="10">
        <f t="shared" si="11"/>
        <v>0</v>
      </c>
      <c r="F42" s="10">
        <v>0</v>
      </c>
      <c r="G42" s="10">
        <v>0</v>
      </c>
      <c r="H42" s="10">
        <f t="shared" si="12"/>
        <v>0</v>
      </c>
      <c r="I42" s="10">
        <f t="shared" si="13"/>
        <v>0</v>
      </c>
      <c r="J42" s="10">
        <f t="shared" si="13"/>
        <v>0</v>
      </c>
      <c r="K42" s="10">
        <f t="shared" si="13"/>
        <v>0</v>
      </c>
      <c r="L42" s="10">
        <f t="shared" ref="L42:Q42" si="17">K42*1.03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  <c r="R42" s="17"/>
    </row>
    <row r="43" spans="1:18" s="5" customFormat="1" x14ac:dyDescent="0.2">
      <c r="A43" s="35"/>
      <c r="B43" s="36"/>
      <c r="C43" s="28"/>
      <c r="D43" s="11" t="s">
        <v>13</v>
      </c>
      <c r="E43" s="10">
        <f>SUM(F43:Q43)</f>
        <v>0</v>
      </c>
      <c r="F43" s="10">
        <v>0</v>
      </c>
      <c r="G43" s="10">
        <v>0</v>
      </c>
      <c r="H43" s="10">
        <f t="shared" si="12"/>
        <v>0</v>
      </c>
      <c r="I43" s="10">
        <f t="shared" si="13"/>
        <v>0</v>
      </c>
      <c r="J43" s="10">
        <f t="shared" si="13"/>
        <v>0</v>
      </c>
      <c r="K43" s="10">
        <f t="shared" si="13"/>
        <v>0</v>
      </c>
      <c r="L43" s="10">
        <f t="shared" ref="L43:Q43" si="18">K43*1.03</f>
        <v>0</v>
      </c>
      <c r="M43" s="10">
        <f t="shared" si="18"/>
        <v>0</v>
      </c>
      <c r="N43" s="10">
        <f t="shared" si="18"/>
        <v>0</v>
      </c>
      <c r="O43" s="10">
        <f t="shared" si="18"/>
        <v>0</v>
      </c>
      <c r="P43" s="10">
        <f t="shared" si="18"/>
        <v>0</v>
      </c>
      <c r="Q43" s="10">
        <f t="shared" si="18"/>
        <v>0</v>
      </c>
      <c r="R43" s="17"/>
    </row>
    <row r="44" spans="1:18" s="5" customFormat="1" x14ac:dyDescent="0.2">
      <c r="A44" s="35"/>
      <c r="B44" s="36"/>
      <c r="C44" s="28"/>
      <c r="D44" s="11" t="s">
        <v>14</v>
      </c>
      <c r="E44" s="10">
        <f t="shared" si="11"/>
        <v>0</v>
      </c>
      <c r="F44" s="10">
        <v>0</v>
      </c>
      <c r="G44" s="10">
        <v>0</v>
      </c>
      <c r="H44" s="10">
        <f t="shared" si="12"/>
        <v>0</v>
      </c>
      <c r="I44" s="10">
        <f t="shared" si="13"/>
        <v>0</v>
      </c>
      <c r="J44" s="10">
        <f t="shared" si="13"/>
        <v>0</v>
      </c>
      <c r="K44" s="10">
        <f t="shared" si="13"/>
        <v>0</v>
      </c>
      <c r="L44" s="10">
        <f t="shared" ref="L44:Q44" si="19">K44*1.03</f>
        <v>0</v>
      </c>
      <c r="M44" s="10">
        <f t="shared" si="19"/>
        <v>0</v>
      </c>
      <c r="N44" s="10">
        <f t="shared" si="19"/>
        <v>0</v>
      </c>
      <c r="O44" s="10">
        <f t="shared" si="19"/>
        <v>0</v>
      </c>
      <c r="P44" s="10">
        <f t="shared" si="19"/>
        <v>0</v>
      </c>
      <c r="Q44" s="10">
        <f t="shared" si="19"/>
        <v>0</v>
      </c>
      <c r="R44" s="17"/>
    </row>
    <row r="45" spans="1:18" s="5" customFormat="1" x14ac:dyDescent="0.2">
      <c r="A45" s="37"/>
      <c r="B45" s="38"/>
      <c r="C45" s="28"/>
      <c r="D45" s="11" t="s">
        <v>15</v>
      </c>
      <c r="E45" s="10">
        <f t="shared" si="11"/>
        <v>0</v>
      </c>
      <c r="F45" s="10">
        <v>0</v>
      </c>
      <c r="G45" s="10">
        <v>0</v>
      </c>
      <c r="H45" s="10">
        <f t="shared" si="12"/>
        <v>0</v>
      </c>
      <c r="I45" s="10">
        <f t="shared" si="13"/>
        <v>0</v>
      </c>
      <c r="J45" s="10">
        <f t="shared" si="13"/>
        <v>0</v>
      </c>
      <c r="K45" s="10">
        <f t="shared" si="13"/>
        <v>0</v>
      </c>
      <c r="L45" s="10">
        <f t="shared" ref="L45:Q45" si="20">K45*1.03</f>
        <v>0</v>
      </c>
      <c r="M45" s="10">
        <f t="shared" si="20"/>
        <v>0</v>
      </c>
      <c r="N45" s="10">
        <f t="shared" si="20"/>
        <v>0</v>
      </c>
      <c r="O45" s="10">
        <f t="shared" si="20"/>
        <v>0</v>
      </c>
      <c r="P45" s="10">
        <f t="shared" si="20"/>
        <v>0</v>
      </c>
      <c r="Q45" s="10">
        <f t="shared" si="20"/>
        <v>0</v>
      </c>
      <c r="R45" s="17"/>
    </row>
    <row r="46" spans="1:18" s="5" customFormat="1" x14ac:dyDescent="0.2">
      <c r="A46" s="33" t="s">
        <v>21</v>
      </c>
      <c r="B46" s="34"/>
      <c r="C46" s="28"/>
      <c r="D46" s="9" t="s">
        <v>11</v>
      </c>
      <c r="E46" s="10">
        <f>SUM(F46:Q46)</f>
        <v>816895.24931111897</v>
      </c>
      <c r="F46" s="10">
        <f>SUM(F47:F51)</f>
        <v>37398.301930000001</v>
      </c>
      <c r="G46" s="10">
        <f t="shared" ref="G46:Q46" si="21">SUM(G48:G51)</f>
        <v>53332.479850000003</v>
      </c>
      <c r="H46" s="10">
        <f t="shared" si="21"/>
        <v>98650.464919999999</v>
      </c>
      <c r="I46" s="10">
        <f t="shared" si="21"/>
        <v>78065.893720000007</v>
      </c>
      <c r="J46" s="10">
        <f t="shared" si="21"/>
        <v>58399.954160000008</v>
      </c>
      <c r="K46" s="10">
        <f t="shared" si="21"/>
        <v>64483.635673600002</v>
      </c>
      <c r="L46" s="10">
        <f t="shared" si="21"/>
        <v>66249.781100544002</v>
      </c>
      <c r="M46" s="10">
        <f t="shared" si="21"/>
        <v>68086.52834456577</v>
      </c>
      <c r="N46" s="10">
        <f t="shared" si="21"/>
        <v>69996.905478348388</v>
      </c>
      <c r="O46" s="10">
        <f t="shared" si="21"/>
        <v>71983.373697482326</v>
      </c>
      <c r="P46" s="10">
        <f t="shared" si="21"/>
        <v>74049.528645381622</v>
      </c>
      <c r="Q46" s="10">
        <f t="shared" si="21"/>
        <v>76198.401791196899</v>
      </c>
      <c r="R46" s="17"/>
    </row>
    <row r="47" spans="1:18" s="5" customFormat="1" x14ac:dyDescent="0.2">
      <c r="A47" s="35"/>
      <c r="B47" s="36"/>
      <c r="C47" s="28"/>
      <c r="D47" s="11" t="s">
        <v>23</v>
      </c>
      <c r="E47" s="10">
        <f>SUM(F47:Q47)</f>
        <v>0</v>
      </c>
      <c r="F47" s="18">
        <f t="shared" ref="F47:Q47" si="22">F10+F16+F22</f>
        <v>0</v>
      </c>
      <c r="G47" s="18">
        <f t="shared" si="22"/>
        <v>0</v>
      </c>
      <c r="H47" s="18">
        <f t="shared" si="22"/>
        <v>0</v>
      </c>
      <c r="I47" s="18">
        <f t="shared" si="22"/>
        <v>0</v>
      </c>
      <c r="J47" s="18">
        <f t="shared" si="22"/>
        <v>0</v>
      </c>
      <c r="K47" s="18">
        <f t="shared" si="22"/>
        <v>0</v>
      </c>
      <c r="L47" s="18">
        <f t="shared" si="22"/>
        <v>0</v>
      </c>
      <c r="M47" s="18">
        <f t="shared" si="22"/>
        <v>0</v>
      </c>
      <c r="N47" s="18">
        <f t="shared" si="22"/>
        <v>0</v>
      </c>
      <c r="O47" s="18">
        <f t="shared" si="22"/>
        <v>0</v>
      </c>
      <c r="P47" s="18">
        <f t="shared" si="22"/>
        <v>0</v>
      </c>
      <c r="Q47" s="18">
        <f t="shared" si="22"/>
        <v>0</v>
      </c>
      <c r="R47" s="17"/>
    </row>
    <row r="48" spans="1:18" x14ac:dyDescent="0.2">
      <c r="A48" s="35"/>
      <c r="B48" s="36"/>
      <c r="C48" s="28"/>
      <c r="D48" s="11" t="s">
        <v>12</v>
      </c>
      <c r="E48" s="10">
        <f t="shared" si="11"/>
        <v>24335.755499999999</v>
      </c>
      <c r="F48" s="18">
        <f t="shared" ref="F48:Q48" si="23">F11+F17+F23</f>
        <v>4968</v>
      </c>
      <c r="G48" s="18">
        <f t="shared" si="23"/>
        <v>13180.46</v>
      </c>
      <c r="H48" s="18">
        <f t="shared" si="23"/>
        <v>5795.6880999999994</v>
      </c>
      <c r="I48" s="18">
        <f t="shared" si="23"/>
        <v>194.2714</v>
      </c>
      <c r="J48" s="18">
        <f t="shared" si="23"/>
        <v>197.33600000000001</v>
      </c>
      <c r="K48" s="18">
        <f t="shared" si="23"/>
        <v>0</v>
      </c>
      <c r="L48" s="18">
        <f t="shared" si="23"/>
        <v>0</v>
      </c>
      <c r="M48" s="18">
        <f t="shared" si="23"/>
        <v>0</v>
      </c>
      <c r="N48" s="18">
        <f t="shared" si="23"/>
        <v>0</v>
      </c>
      <c r="O48" s="18">
        <f t="shared" si="23"/>
        <v>0</v>
      </c>
      <c r="P48" s="18">
        <f t="shared" si="23"/>
        <v>0</v>
      </c>
      <c r="Q48" s="18">
        <f t="shared" si="23"/>
        <v>0</v>
      </c>
      <c r="R48" s="19"/>
    </row>
    <row r="49" spans="1:18" x14ac:dyDescent="0.2">
      <c r="A49" s="35"/>
      <c r="B49" s="36"/>
      <c r="C49" s="28"/>
      <c r="D49" s="11" t="s">
        <v>13</v>
      </c>
      <c r="E49" s="10">
        <f t="shared" si="11"/>
        <v>8076.0979600000001</v>
      </c>
      <c r="F49" s="18">
        <f t="shared" ref="F49:Q49" si="24">F12+F18+F24</f>
        <v>5309.4049999999997</v>
      </c>
      <c r="G49" s="18">
        <f t="shared" si="24"/>
        <v>2766.6929600000003</v>
      </c>
      <c r="H49" s="18">
        <f t="shared" si="24"/>
        <v>0</v>
      </c>
      <c r="I49" s="18">
        <f t="shared" si="24"/>
        <v>0</v>
      </c>
      <c r="J49" s="18">
        <f t="shared" si="24"/>
        <v>0</v>
      </c>
      <c r="K49" s="18">
        <f t="shared" si="24"/>
        <v>0</v>
      </c>
      <c r="L49" s="18">
        <f t="shared" si="24"/>
        <v>0</v>
      </c>
      <c r="M49" s="18">
        <f t="shared" si="24"/>
        <v>0</v>
      </c>
      <c r="N49" s="18">
        <f t="shared" si="24"/>
        <v>0</v>
      </c>
      <c r="O49" s="18">
        <f t="shared" si="24"/>
        <v>0</v>
      </c>
      <c r="P49" s="18">
        <f t="shared" si="24"/>
        <v>0</v>
      </c>
      <c r="Q49" s="18">
        <f t="shared" si="24"/>
        <v>0</v>
      </c>
      <c r="R49" s="19"/>
    </row>
    <row r="50" spans="1:18" x14ac:dyDescent="0.2">
      <c r="A50" s="35"/>
      <c r="B50" s="36"/>
      <c r="C50" s="28"/>
      <c r="D50" s="11" t="s">
        <v>14</v>
      </c>
      <c r="E50" s="10">
        <f t="shared" si="11"/>
        <v>403048.24528000003</v>
      </c>
      <c r="F50" s="12">
        <f>F13+F19+F25+F31</f>
        <v>27120.896929999999</v>
      </c>
      <c r="G50" s="12">
        <f t="shared" ref="G50:Q50" si="25">G13+G19+G25</f>
        <v>37385.326890000004</v>
      </c>
      <c r="H50" s="12">
        <f t="shared" si="25"/>
        <v>41133.776820000006</v>
      </c>
      <c r="I50" s="12">
        <f t="shared" si="25"/>
        <v>25431.622320000002</v>
      </c>
      <c r="J50" s="12">
        <f t="shared" si="25"/>
        <v>25431.622320000002</v>
      </c>
      <c r="K50" s="12">
        <f t="shared" si="25"/>
        <v>31215</v>
      </c>
      <c r="L50" s="12">
        <f t="shared" si="25"/>
        <v>32463.599999999999</v>
      </c>
      <c r="M50" s="12">
        <f t="shared" si="25"/>
        <v>33762.100000000006</v>
      </c>
      <c r="N50" s="12">
        <f t="shared" si="25"/>
        <v>35112.699999999997</v>
      </c>
      <c r="O50" s="12">
        <f t="shared" si="25"/>
        <v>36517</v>
      </c>
      <c r="P50" s="12">
        <f t="shared" si="25"/>
        <v>37977.699999999997</v>
      </c>
      <c r="Q50" s="12">
        <f t="shared" si="25"/>
        <v>39496.9</v>
      </c>
      <c r="R50" s="19"/>
    </row>
    <row r="51" spans="1:18" x14ac:dyDescent="0.2">
      <c r="A51" s="37"/>
      <c r="B51" s="38"/>
      <c r="C51" s="28"/>
      <c r="D51" s="11" t="s">
        <v>15</v>
      </c>
      <c r="E51" s="10">
        <f>SUM(F51:Q51)</f>
        <v>381435.15057111898</v>
      </c>
      <c r="F51" s="12">
        <f t="shared" ref="F51:Q51" si="26">F14+F20+F26</f>
        <v>0</v>
      </c>
      <c r="G51" s="12">
        <f t="shared" si="26"/>
        <v>0</v>
      </c>
      <c r="H51" s="12">
        <f t="shared" si="26"/>
        <v>51721</v>
      </c>
      <c r="I51" s="12">
        <f t="shared" si="26"/>
        <v>52440</v>
      </c>
      <c r="J51" s="12">
        <f t="shared" si="26"/>
        <v>32770.995840000003</v>
      </c>
      <c r="K51" s="12">
        <f t="shared" si="26"/>
        <v>33268.635673600002</v>
      </c>
      <c r="L51" s="12">
        <f t="shared" si="26"/>
        <v>33786.181100543996</v>
      </c>
      <c r="M51" s="12">
        <f t="shared" si="26"/>
        <v>34324.428344565764</v>
      </c>
      <c r="N51" s="12">
        <f t="shared" si="26"/>
        <v>34884.205478348391</v>
      </c>
      <c r="O51" s="12">
        <f t="shared" si="26"/>
        <v>35466.373697482326</v>
      </c>
      <c r="P51" s="12">
        <f t="shared" si="26"/>
        <v>36071.828645381625</v>
      </c>
      <c r="Q51" s="12">
        <f t="shared" si="26"/>
        <v>36701.50179119689</v>
      </c>
    </row>
    <row r="52" spans="1:18" x14ac:dyDescent="0.2">
      <c r="A52" s="32" t="s">
        <v>19</v>
      </c>
      <c r="B52" s="32"/>
      <c r="C52" s="8"/>
      <c r="D52" s="8"/>
      <c r="E52" s="10">
        <f t="shared" si="11"/>
        <v>0</v>
      </c>
      <c r="F52" s="10"/>
      <c r="G52" s="10"/>
      <c r="H52" s="10">
        <f t="shared" si="12"/>
        <v>0</v>
      </c>
      <c r="I52" s="10">
        <f t="shared" si="13"/>
        <v>0</v>
      </c>
      <c r="J52" s="10">
        <f t="shared" si="13"/>
        <v>0</v>
      </c>
      <c r="K52" s="10">
        <f t="shared" si="13"/>
        <v>0</v>
      </c>
      <c r="L52" s="10">
        <f t="shared" ref="L52:Q52" si="27">K52*1.03</f>
        <v>0</v>
      </c>
      <c r="M52" s="10">
        <f t="shared" si="27"/>
        <v>0</v>
      </c>
      <c r="N52" s="10">
        <f t="shared" si="27"/>
        <v>0</v>
      </c>
      <c r="O52" s="10">
        <f t="shared" si="27"/>
        <v>0</v>
      </c>
      <c r="P52" s="10">
        <f t="shared" si="27"/>
        <v>0</v>
      </c>
      <c r="Q52" s="10">
        <f t="shared" si="27"/>
        <v>0</v>
      </c>
    </row>
    <row r="53" spans="1:18" x14ac:dyDescent="0.2">
      <c r="A53" s="22" t="s">
        <v>22</v>
      </c>
      <c r="B53" s="23"/>
      <c r="C53" s="28"/>
      <c r="D53" s="9" t="s">
        <v>11</v>
      </c>
      <c r="E53" s="10">
        <f>SUM(E54:E58)</f>
        <v>816895.24931111909</v>
      </c>
      <c r="F53" s="10">
        <f>SUM(F54:F58)</f>
        <v>37398.301930000001</v>
      </c>
      <c r="G53" s="10">
        <f>SUM(G54:G58)</f>
        <v>53332.479850000003</v>
      </c>
      <c r="H53" s="10">
        <f t="shared" ref="H53:Q53" si="28">SUM(H54:H58)</f>
        <v>98650.464919999999</v>
      </c>
      <c r="I53" s="10">
        <f t="shared" si="28"/>
        <v>78065.893720000007</v>
      </c>
      <c r="J53" s="10">
        <f t="shared" si="28"/>
        <v>58399.954160000008</v>
      </c>
      <c r="K53" s="10">
        <f t="shared" si="28"/>
        <v>64483.635673600002</v>
      </c>
      <c r="L53" s="10">
        <f t="shared" si="28"/>
        <v>66249.781100544002</v>
      </c>
      <c r="M53" s="10">
        <f t="shared" si="28"/>
        <v>68086.52834456577</v>
      </c>
      <c r="N53" s="10">
        <f t="shared" si="28"/>
        <v>69996.905478348388</v>
      </c>
      <c r="O53" s="10">
        <f t="shared" si="28"/>
        <v>71983.373697482326</v>
      </c>
      <c r="P53" s="10">
        <f t="shared" si="28"/>
        <v>74049.528645381622</v>
      </c>
      <c r="Q53" s="10">
        <f t="shared" si="28"/>
        <v>76198.401791196899</v>
      </c>
    </row>
    <row r="54" spans="1:18" x14ac:dyDescent="0.2">
      <c r="A54" s="24"/>
      <c r="B54" s="25"/>
      <c r="C54" s="28"/>
      <c r="D54" s="11" t="s">
        <v>23</v>
      </c>
      <c r="E54" s="10">
        <f t="shared" si="11"/>
        <v>0</v>
      </c>
      <c r="F54" s="12">
        <f>F47</f>
        <v>0</v>
      </c>
      <c r="G54" s="12">
        <f t="shared" ref="G54:Q54" si="29">G47</f>
        <v>0</v>
      </c>
      <c r="H54" s="12">
        <f t="shared" si="29"/>
        <v>0</v>
      </c>
      <c r="I54" s="12">
        <f t="shared" si="29"/>
        <v>0</v>
      </c>
      <c r="J54" s="12">
        <f t="shared" si="29"/>
        <v>0</v>
      </c>
      <c r="K54" s="12">
        <f t="shared" si="29"/>
        <v>0</v>
      </c>
      <c r="L54" s="12">
        <f t="shared" si="29"/>
        <v>0</v>
      </c>
      <c r="M54" s="12">
        <f t="shared" si="29"/>
        <v>0</v>
      </c>
      <c r="N54" s="12">
        <f t="shared" si="29"/>
        <v>0</v>
      </c>
      <c r="O54" s="12">
        <f t="shared" si="29"/>
        <v>0</v>
      </c>
      <c r="P54" s="12">
        <f t="shared" si="29"/>
        <v>0</v>
      </c>
      <c r="Q54" s="12">
        <f t="shared" si="29"/>
        <v>0</v>
      </c>
    </row>
    <row r="55" spans="1:18" x14ac:dyDescent="0.2">
      <c r="A55" s="24"/>
      <c r="B55" s="25"/>
      <c r="C55" s="28"/>
      <c r="D55" s="11" t="s">
        <v>12</v>
      </c>
      <c r="E55" s="10">
        <f t="shared" si="11"/>
        <v>24335.755499999999</v>
      </c>
      <c r="F55" s="12">
        <f t="shared" ref="F55:Q57" si="30">F48</f>
        <v>4968</v>
      </c>
      <c r="G55" s="12">
        <f t="shared" si="30"/>
        <v>13180.46</v>
      </c>
      <c r="H55" s="12">
        <f t="shared" si="30"/>
        <v>5795.6880999999994</v>
      </c>
      <c r="I55" s="12">
        <f t="shared" si="30"/>
        <v>194.2714</v>
      </c>
      <c r="J55" s="12">
        <f t="shared" si="30"/>
        <v>197.33600000000001</v>
      </c>
      <c r="K55" s="12">
        <f t="shared" si="30"/>
        <v>0</v>
      </c>
      <c r="L55" s="12">
        <f t="shared" si="30"/>
        <v>0</v>
      </c>
      <c r="M55" s="12">
        <f t="shared" si="30"/>
        <v>0</v>
      </c>
      <c r="N55" s="12">
        <f t="shared" si="30"/>
        <v>0</v>
      </c>
      <c r="O55" s="12">
        <f t="shared" si="30"/>
        <v>0</v>
      </c>
      <c r="P55" s="12">
        <f t="shared" si="30"/>
        <v>0</v>
      </c>
      <c r="Q55" s="12">
        <f t="shared" si="30"/>
        <v>0</v>
      </c>
    </row>
    <row r="56" spans="1:18" x14ac:dyDescent="0.2">
      <c r="A56" s="24"/>
      <c r="B56" s="25"/>
      <c r="C56" s="28"/>
      <c r="D56" s="11" t="s">
        <v>13</v>
      </c>
      <c r="E56" s="10">
        <f t="shared" si="11"/>
        <v>8076.0979600000001</v>
      </c>
      <c r="F56" s="12">
        <f t="shared" si="30"/>
        <v>5309.4049999999997</v>
      </c>
      <c r="G56" s="12">
        <f t="shared" si="30"/>
        <v>2766.6929600000003</v>
      </c>
      <c r="H56" s="12">
        <f t="shared" si="30"/>
        <v>0</v>
      </c>
      <c r="I56" s="12">
        <f t="shared" si="30"/>
        <v>0</v>
      </c>
      <c r="J56" s="12">
        <f t="shared" si="30"/>
        <v>0</v>
      </c>
      <c r="K56" s="12">
        <f t="shared" si="30"/>
        <v>0</v>
      </c>
      <c r="L56" s="12">
        <f t="shared" si="30"/>
        <v>0</v>
      </c>
      <c r="M56" s="12">
        <f t="shared" si="30"/>
        <v>0</v>
      </c>
      <c r="N56" s="12">
        <f t="shared" si="30"/>
        <v>0</v>
      </c>
      <c r="O56" s="12">
        <f t="shared" si="30"/>
        <v>0</v>
      </c>
      <c r="P56" s="12">
        <f t="shared" si="30"/>
        <v>0</v>
      </c>
      <c r="Q56" s="12">
        <f t="shared" si="30"/>
        <v>0</v>
      </c>
    </row>
    <row r="57" spans="1:18" x14ac:dyDescent="0.2">
      <c r="A57" s="24"/>
      <c r="B57" s="25"/>
      <c r="C57" s="28"/>
      <c r="D57" s="11" t="s">
        <v>14</v>
      </c>
      <c r="E57" s="10">
        <f t="shared" si="11"/>
        <v>403048.24528000003</v>
      </c>
      <c r="F57" s="12">
        <f t="shared" si="30"/>
        <v>27120.896929999999</v>
      </c>
      <c r="G57" s="12">
        <f t="shared" si="30"/>
        <v>37385.326890000004</v>
      </c>
      <c r="H57" s="12">
        <f t="shared" si="30"/>
        <v>41133.776820000006</v>
      </c>
      <c r="I57" s="12">
        <f t="shared" si="30"/>
        <v>25431.622320000002</v>
      </c>
      <c r="J57" s="12">
        <f t="shared" si="30"/>
        <v>25431.622320000002</v>
      </c>
      <c r="K57" s="12">
        <f t="shared" si="30"/>
        <v>31215</v>
      </c>
      <c r="L57" s="12">
        <f t="shared" si="30"/>
        <v>32463.599999999999</v>
      </c>
      <c r="M57" s="12">
        <f t="shared" si="30"/>
        <v>33762.100000000006</v>
      </c>
      <c r="N57" s="12">
        <f t="shared" si="30"/>
        <v>35112.699999999997</v>
      </c>
      <c r="O57" s="12">
        <f t="shared" si="30"/>
        <v>36517</v>
      </c>
      <c r="P57" s="12">
        <f t="shared" si="30"/>
        <v>37977.699999999997</v>
      </c>
      <c r="Q57" s="12">
        <f t="shared" si="30"/>
        <v>39496.9</v>
      </c>
    </row>
    <row r="58" spans="1:18" x14ac:dyDescent="0.2">
      <c r="A58" s="26"/>
      <c r="B58" s="27"/>
      <c r="C58" s="28"/>
      <c r="D58" s="11" t="s">
        <v>15</v>
      </c>
      <c r="E58" s="10">
        <f t="shared" si="11"/>
        <v>381435.15057111898</v>
      </c>
      <c r="F58" s="12">
        <f>F51</f>
        <v>0</v>
      </c>
      <c r="G58" s="12">
        <f t="shared" ref="G58:Q58" si="31">G51</f>
        <v>0</v>
      </c>
      <c r="H58" s="12">
        <f t="shared" si="31"/>
        <v>51721</v>
      </c>
      <c r="I58" s="12">
        <f t="shared" si="31"/>
        <v>52440</v>
      </c>
      <c r="J58" s="12">
        <f t="shared" si="31"/>
        <v>32770.995840000003</v>
      </c>
      <c r="K58" s="12">
        <f t="shared" si="31"/>
        <v>33268.635673600002</v>
      </c>
      <c r="L58" s="12">
        <f t="shared" si="31"/>
        <v>33786.181100543996</v>
      </c>
      <c r="M58" s="12">
        <f t="shared" si="31"/>
        <v>34324.428344565764</v>
      </c>
      <c r="N58" s="12">
        <f t="shared" si="31"/>
        <v>34884.205478348391</v>
      </c>
      <c r="O58" s="12">
        <f t="shared" si="31"/>
        <v>35466.373697482326</v>
      </c>
      <c r="P58" s="12">
        <f t="shared" si="31"/>
        <v>36071.828645381625</v>
      </c>
      <c r="Q58" s="12">
        <f t="shared" si="31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Валиуллина</cp:lastModifiedBy>
  <cp:lastPrinted>2021-07-07T12:10:09Z</cp:lastPrinted>
  <dcterms:created xsi:type="dcterms:W3CDTF">2017-06-27T07:14:46Z</dcterms:created>
  <dcterms:modified xsi:type="dcterms:W3CDTF">2021-07-07T12:10:17Z</dcterms:modified>
</cp:coreProperties>
</file>