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3 Комф проживание\МП\138-п от 29.03.2021 - копия\"/>
    </mc:Choice>
  </mc:AlternateContent>
  <bookViews>
    <workbookView xWindow="3030" yWindow="120" windowWidth="19470" windowHeight="15420"/>
  </bookViews>
  <sheets>
    <sheet name="до 30 года" sheetId="3" r:id="rId1"/>
  </sheets>
  <definedNames>
    <definedName name="Картриджи">#REF!</definedName>
  </definedNames>
  <calcPr calcId="152511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5" i="3" l="1"/>
  <c r="H13" i="3" l="1"/>
  <c r="H19" i="3"/>
  <c r="F50" i="3" l="1"/>
  <c r="Q38" i="3" l="1"/>
  <c r="P38" i="3"/>
  <c r="O38" i="3"/>
  <c r="N38" i="3"/>
  <c r="M38" i="3"/>
  <c r="L38" i="3"/>
  <c r="K38" i="3"/>
  <c r="J38" i="3"/>
  <c r="I38" i="3"/>
  <c r="H38" i="3"/>
  <c r="G38" i="3"/>
  <c r="F32" i="3"/>
  <c r="E32" i="3"/>
  <c r="F31" i="3"/>
  <c r="E31" i="3"/>
  <c r="E30" i="3"/>
  <c r="E29" i="3"/>
  <c r="E28" i="3"/>
  <c r="F27" i="3"/>
  <c r="E27" i="3" s="1"/>
  <c r="G25" i="3" l="1"/>
  <c r="G13" i="3"/>
  <c r="G19" i="3" l="1"/>
  <c r="G11" i="3"/>
  <c r="Q51" i="3" l="1"/>
  <c r="Q50" i="3"/>
  <c r="Q49" i="3"/>
  <c r="Q48" i="3"/>
  <c r="Q47" i="3"/>
  <c r="P51" i="3"/>
  <c r="P50" i="3"/>
  <c r="P49" i="3"/>
  <c r="P48" i="3"/>
  <c r="P47" i="3"/>
  <c r="O51" i="3"/>
  <c r="O50" i="3"/>
  <c r="O49" i="3"/>
  <c r="O48" i="3"/>
  <c r="O47" i="3"/>
  <c r="N51" i="3"/>
  <c r="N50" i="3"/>
  <c r="N49" i="3"/>
  <c r="N48" i="3"/>
  <c r="N47" i="3"/>
  <c r="M51" i="3"/>
  <c r="M50" i="3"/>
  <c r="M49" i="3"/>
  <c r="M48" i="3"/>
  <c r="M47" i="3"/>
  <c r="L51" i="3"/>
  <c r="L50" i="3"/>
  <c r="L49" i="3"/>
  <c r="L48" i="3"/>
  <c r="L47" i="3"/>
  <c r="K51" i="3"/>
  <c r="K50" i="3"/>
  <c r="K49" i="3"/>
  <c r="K48" i="3"/>
  <c r="K47" i="3"/>
  <c r="J51" i="3"/>
  <c r="J50" i="3"/>
  <c r="J49" i="3"/>
  <c r="J48" i="3"/>
  <c r="J47" i="3"/>
  <c r="I51" i="3"/>
  <c r="I50" i="3"/>
  <c r="I49" i="3"/>
  <c r="I48" i="3"/>
  <c r="I47" i="3"/>
  <c r="H51" i="3"/>
  <c r="H50" i="3"/>
  <c r="H49" i="3"/>
  <c r="H48" i="3"/>
  <c r="H47" i="3"/>
  <c r="G51" i="3"/>
  <c r="G47" i="3"/>
  <c r="F47" i="3"/>
  <c r="Q37" i="3"/>
  <c r="Q36" i="3"/>
  <c r="Q35" i="3"/>
  <c r="Q34" i="3"/>
  <c r="P37" i="3"/>
  <c r="P36" i="3"/>
  <c r="P35" i="3"/>
  <c r="P34" i="3"/>
  <c r="O37" i="3"/>
  <c r="O36" i="3"/>
  <c r="O35" i="3"/>
  <c r="O34" i="3"/>
  <c r="N37" i="3"/>
  <c r="N36" i="3"/>
  <c r="N35" i="3"/>
  <c r="N34" i="3"/>
  <c r="M37" i="3"/>
  <c r="M36" i="3"/>
  <c r="M35" i="3"/>
  <c r="M34" i="3"/>
  <c r="L37" i="3"/>
  <c r="L36" i="3"/>
  <c r="L35" i="3"/>
  <c r="L34" i="3"/>
  <c r="K37" i="3"/>
  <c r="K36" i="3"/>
  <c r="K35" i="3"/>
  <c r="K34" i="3"/>
  <c r="J37" i="3"/>
  <c r="J36" i="3"/>
  <c r="J35" i="3"/>
  <c r="J34" i="3"/>
  <c r="I37" i="3"/>
  <c r="I36" i="3"/>
  <c r="I35" i="3"/>
  <c r="I34" i="3"/>
  <c r="H37" i="3"/>
  <c r="H36" i="3"/>
  <c r="H35" i="3"/>
  <c r="H34" i="3"/>
  <c r="G34" i="3"/>
  <c r="F34" i="3"/>
  <c r="G37" i="3" l="1"/>
  <c r="G50" i="3" l="1"/>
  <c r="G48" i="3" l="1"/>
  <c r="G35" i="3"/>
  <c r="G15" i="3"/>
  <c r="G9" i="3"/>
  <c r="G24" i="3" l="1"/>
  <c r="G21" i="3" l="1"/>
  <c r="G49" i="3"/>
  <c r="G36" i="3"/>
  <c r="F13" i="3"/>
  <c r="F24" i="3"/>
  <c r="F25" i="3"/>
  <c r="F49" i="3" l="1"/>
  <c r="F36" i="3"/>
  <c r="F23" i="3"/>
  <c r="F26" i="3" l="1"/>
  <c r="F19" i="3" l="1"/>
  <c r="F37" i="3" s="1"/>
  <c r="F20" i="3" l="1"/>
  <c r="F14" i="3"/>
  <c r="F38" i="3" l="1"/>
  <c r="F51" i="3"/>
  <c r="P56" i="3"/>
  <c r="G58" i="3"/>
  <c r="H58" i="3"/>
  <c r="I58" i="3"/>
  <c r="J58" i="3"/>
  <c r="K58" i="3"/>
  <c r="L58" i="3"/>
  <c r="M58" i="3"/>
  <c r="N58" i="3"/>
  <c r="O58" i="3"/>
  <c r="P58" i="3"/>
  <c r="Q58" i="3"/>
  <c r="G57" i="3"/>
  <c r="H57" i="3"/>
  <c r="I57" i="3"/>
  <c r="J57" i="3"/>
  <c r="K57" i="3"/>
  <c r="L57" i="3"/>
  <c r="M57" i="3"/>
  <c r="N57" i="3"/>
  <c r="O57" i="3"/>
  <c r="P57" i="3"/>
  <c r="Q57" i="3"/>
  <c r="F57" i="3"/>
  <c r="G56" i="3"/>
  <c r="H56" i="3"/>
  <c r="I56" i="3"/>
  <c r="J56" i="3"/>
  <c r="K56" i="3"/>
  <c r="L56" i="3"/>
  <c r="M56" i="3"/>
  <c r="N56" i="3"/>
  <c r="O56" i="3"/>
  <c r="Q56" i="3"/>
  <c r="G55" i="3"/>
  <c r="H55" i="3"/>
  <c r="I55" i="3"/>
  <c r="J55" i="3"/>
  <c r="K55" i="3"/>
  <c r="L55" i="3"/>
  <c r="M55" i="3"/>
  <c r="N55" i="3"/>
  <c r="O55" i="3"/>
  <c r="P55" i="3"/>
  <c r="Q55" i="3"/>
  <c r="G54" i="3"/>
  <c r="H54" i="3"/>
  <c r="I54" i="3"/>
  <c r="J54" i="3"/>
  <c r="K54" i="3"/>
  <c r="L54" i="3"/>
  <c r="M54" i="3"/>
  <c r="N54" i="3"/>
  <c r="O54" i="3"/>
  <c r="P54" i="3"/>
  <c r="Q54" i="3"/>
  <c r="F54" i="3"/>
  <c r="E47" i="3" l="1"/>
  <c r="F56" i="3"/>
  <c r="F11" i="3" l="1"/>
  <c r="F35" i="3" s="1"/>
  <c r="F58" i="3"/>
  <c r="F15" i="3"/>
  <c r="F48" i="3" l="1"/>
  <c r="F55" i="3" s="1"/>
  <c r="F9" i="3"/>
  <c r="G53" i="3"/>
  <c r="H53" i="3"/>
  <c r="I53" i="3"/>
  <c r="J53" i="3"/>
  <c r="K53" i="3"/>
  <c r="L53" i="3"/>
  <c r="M53" i="3"/>
  <c r="N53" i="3"/>
  <c r="O53" i="3"/>
  <c r="P53" i="3"/>
  <c r="Q53" i="3"/>
  <c r="F21" i="3" l="1"/>
  <c r="G46" i="3" l="1"/>
  <c r="H46" i="3"/>
  <c r="I46" i="3"/>
  <c r="J46" i="3"/>
  <c r="K46" i="3"/>
  <c r="L46" i="3"/>
  <c r="M46" i="3"/>
  <c r="N46" i="3"/>
  <c r="O46" i="3"/>
  <c r="P46" i="3"/>
  <c r="Q46" i="3"/>
  <c r="H41" i="3"/>
  <c r="I41" i="3" s="1"/>
  <c r="J41" i="3" s="1"/>
  <c r="K41" i="3" s="1"/>
  <c r="L41" i="3" s="1"/>
  <c r="M41" i="3" s="1"/>
  <c r="N41" i="3" s="1"/>
  <c r="O41" i="3" s="1"/>
  <c r="P41" i="3" s="1"/>
  <c r="Q41" i="3" s="1"/>
  <c r="H42" i="3"/>
  <c r="I42" i="3" s="1"/>
  <c r="J42" i="3" s="1"/>
  <c r="K42" i="3" s="1"/>
  <c r="L42" i="3" s="1"/>
  <c r="M42" i="3" s="1"/>
  <c r="N42" i="3" s="1"/>
  <c r="O42" i="3" s="1"/>
  <c r="P42" i="3" s="1"/>
  <c r="Q42" i="3" s="1"/>
  <c r="H43" i="3"/>
  <c r="I43" i="3" s="1"/>
  <c r="J43" i="3" s="1"/>
  <c r="K43" i="3" s="1"/>
  <c r="L43" i="3" s="1"/>
  <c r="M43" i="3" s="1"/>
  <c r="N43" i="3" s="1"/>
  <c r="O43" i="3" s="1"/>
  <c r="P43" i="3" s="1"/>
  <c r="Q43" i="3" s="1"/>
  <c r="H44" i="3"/>
  <c r="I44" i="3" s="1"/>
  <c r="J44" i="3" s="1"/>
  <c r="K44" i="3" s="1"/>
  <c r="L44" i="3" s="1"/>
  <c r="M44" i="3" s="1"/>
  <c r="N44" i="3" s="1"/>
  <c r="O44" i="3" s="1"/>
  <c r="P44" i="3" s="1"/>
  <c r="Q44" i="3" s="1"/>
  <c r="H45" i="3"/>
  <c r="I45" i="3" s="1"/>
  <c r="J45" i="3" s="1"/>
  <c r="K45" i="3" s="1"/>
  <c r="L45" i="3" s="1"/>
  <c r="M45" i="3" s="1"/>
  <c r="N45" i="3" s="1"/>
  <c r="O45" i="3" s="1"/>
  <c r="P45" i="3" s="1"/>
  <c r="Q45" i="3" s="1"/>
  <c r="F33" i="3" l="1"/>
  <c r="E43" i="3"/>
  <c r="E51" i="3"/>
  <c r="H39" i="3"/>
  <c r="H52" i="3"/>
  <c r="G40" i="3"/>
  <c r="H40" i="3" s="1"/>
  <c r="F46" i="3" l="1"/>
  <c r="F53" i="3"/>
  <c r="G33" i="3" l="1"/>
  <c r="E18" i="3" l="1"/>
  <c r="H33" i="3" l="1"/>
  <c r="H9" i="3"/>
  <c r="E23" i="3"/>
  <c r="E17" i="3"/>
  <c r="E16" i="3"/>
  <c r="E26" i="3"/>
  <c r="E22" i="3"/>
  <c r="E20" i="3"/>
  <c r="I39" i="3"/>
  <c r="I52" i="3"/>
  <c r="J52" i="3" s="1"/>
  <c r="K52" i="3" s="1"/>
  <c r="L52" i="3" s="1"/>
  <c r="M52" i="3" s="1"/>
  <c r="N52" i="3" s="1"/>
  <c r="O52" i="3" s="1"/>
  <c r="P52" i="3" s="1"/>
  <c r="Q52" i="3" s="1"/>
  <c r="I40" i="3"/>
  <c r="J40" i="3" s="1"/>
  <c r="K40" i="3" s="1"/>
  <c r="L40" i="3" s="1"/>
  <c r="M40" i="3" s="1"/>
  <c r="N40" i="3" s="1"/>
  <c r="O40" i="3" s="1"/>
  <c r="P40" i="3" s="1"/>
  <c r="Q40" i="3" s="1"/>
  <c r="F40" i="3"/>
  <c r="I9" i="3" l="1"/>
  <c r="E24" i="3"/>
  <c r="E46" i="3"/>
  <c r="E58" i="3"/>
  <c r="E54" i="3"/>
  <c r="E52" i="3"/>
  <c r="E44" i="3"/>
  <c r="E42" i="3"/>
  <c r="E40" i="3"/>
  <c r="J39" i="3"/>
  <c r="K39" i="3" s="1"/>
  <c r="L39" i="3" s="1"/>
  <c r="M39" i="3" s="1"/>
  <c r="N39" i="3" s="1"/>
  <c r="O39" i="3" s="1"/>
  <c r="P39" i="3" s="1"/>
  <c r="Q39" i="3" s="1"/>
  <c r="E56" i="3"/>
  <c r="J9" i="3" l="1"/>
  <c r="I33" i="3"/>
  <c r="E49" i="3"/>
  <c r="E39" i="3"/>
  <c r="E41" i="3"/>
  <c r="E45" i="3"/>
  <c r="E55" i="3"/>
  <c r="E57" i="3"/>
  <c r="E50" i="3"/>
  <c r="E53" i="3" l="1"/>
  <c r="K9" i="3"/>
  <c r="J33" i="3"/>
  <c r="L9" i="3"/>
  <c r="E48" i="3"/>
  <c r="K33" i="3" l="1"/>
  <c r="M9" i="3" l="1"/>
  <c r="N9" i="3"/>
  <c r="L33" i="3"/>
  <c r="M33" i="3" l="1"/>
  <c r="E19" i="3" l="1"/>
  <c r="E38" i="3"/>
  <c r="O9" i="3"/>
  <c r="E21" i="3"/>
  <c r="E25" i="3"/>
  <c r="E15" i="3"/>
  <c r="N33" i="3"/>
  <c r="E14" i="3"/>
  <c r="P9" i="3"/>
  <c r="O33" i="3" l="1"/>
  <c r="E37" i="3"/>
  <c r="E13" i="3"/>
  <c r="E12" i="3" l="1"/>
  <c r="E35" i="3"/>
  <c r="E36" i="3"/>
  <c r="Q9" i="3"/>
  <c r="E9" i="3" s="1"/>
  <c r="P33" i="3"/>
  <c r="E11" i="3"/>
  <c r="E10" i="3"/>
  <c r="Q33" i="3" l="1"/>
  <c r="E33" i="3" s="1"/>
  <c r="E34" i="3"/>
</calcChain>
</file>

<file path=xl/sharedStrings.xml><?xml version="1.0" encoding="utf-8"?>
<sst xmlns="http://schemas.openxmlformats.org/spreadsheetml/2006/main" count="76" uniqueCount="31">
  <si>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</si>
  <si>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</si>
  <si>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</si>
  <si>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</si>
  <si>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</si>
  <si>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</si>
  <si>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</si>
  <si>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</si>
  <si>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</si>
  <si>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</si>
  <si>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1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</si>
  <si>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</si>
  <si>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</si>
  <si>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</si>
  <si>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</si>
  <si>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</si>
  <si>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</si>
  <si>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</si>
  <si>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</si>
  <si>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</si>
  <si>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</si>
  <si>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</si>
  <si>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</si>
  <si>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</si>
  <si>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МУ «Администрация городского поселения Пойковский»/ МКУ «Служба ЖКХ и благоустройства городского поселения Пойковский» отдел ЖКХ и благоустройства</t>
  </si>
  <si>
    <t>МУ «Администрация городского поселения Пойковский» / МКУ «Служба ЖКХ и благоустройства городского поселения Пойковский» отдел ЖКХ и благоустройства</t>
  </si>
  <si>
    <t>4</t>
  </si>
  <si>
    <t>Комплексное благоустройство городского поселения
(1,2)</t>
  </si>
  <si>
    <t>Содержание парков, скверов (3)</t>
  </si>
  <si>
    <t>Обеспечение экологической безопасности (4)</t>
  </si>
  <si>
    <t>Доступная среда (4,5)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</si>
</sst>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.00000\ _₽_-;\-* #,##0.000\ _₽_-;_-* &quot;-&quot;???\ _₽_-;_-@_-"/>
    <numFmt numFmtId="166" formatCode="_-* #,##0.00000\ _₽_-;\-* #,##0.00000\ _₽_-;_-* &quot;-&quot;?????\ _₽_-;_-@_-"/>
    <numFmt numFmtId="167" formatCode="_-* #,##0.00000_-;\-* #,##0.00000_-;_-* &quot;-&quot;??_-;_-@_-"/>
  </numFmts>
  <fonts count="4" x14ac:knownFonts="1"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56">
    <xf numFmtId="0" fontId="0" fillId="0" borderId="0" xfId="0"/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5" fontId="2" fillId="0" borderId="1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vertical="center" wrapText="1"/>
    </xf>
    <xf numFmtId="166" fontId="1" fillId="0" borderId="0" xfId="0" applyNumberFormat="1" applyFont="1" applyFill="1" applyAlignment="1" applyProtection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165" fontId="1" fillId="0" borderId="0" xfId="0" applyNumberFormat="1" applyFont="1" applyFill="1" applyAlignment="1" applyProtection="1">
      <alignment wrapText="1"/>
    </xf>
    <xf numFmtId="165" fontId="1" fillId="2" borderId="1" xfId="0" applyNumberFormat="1" applyFont="1" applyFill="1" applyBorder="1" applyAlignment="1" applyProtection="1">
      <alignment vertical="center" wrapText="1"/>
    </xf>
    <xf numFmtId="167" fontId="1" fillId="0" borderId="0" xfId="1" applyNumberFormat="1" applyFont="1" applyFill="1" applyAlignment="1" applyProtection="1">
      <alignment vertical="center" wrapText="1"/>
    </xf>
    <xf numFmtId="167" fontId="1" fillId="0" borderId="0" xfId="1" applyNumberFormat="1" applyFont="1" applyFill="1" applyAlignment="1" applyProtection="1">
      <alignment wrapText="1"/>
    </xf>
    <xf numFmtId="49" fontId="1" fillId="0" borderId="1" xfId="0" applyNumberFormat="1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165" fontId="1" fillId="0" borderId="1" xfId="0" applyNumberFormat="1" applyFont="1" applyBorder="1" applyAlignment="1">
      <alignment vertical="center" wrapText="1"/>
    </xf>
    <xf numFmtId="49" fontId="1" fillId="0" borderId="0" xfId="0" applyNumberFormat="1" applyFont="1" applyFill="1" applyAlignment="1" applyProtection="1">
      <alignment horizontal="right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5" xfId="0" applyNumberFormat="1" applyFont="1" applyFill="1" applyBorder="1" applyAlignment="1" applyProtection="1">
      <alignment horizontal="left" vertical="top" wrapText="1"/>
    </xf>
    <xf numFmtId="49" fontId="1" fillId="0" borderId="6" xfId="0" applyNumberFormat="1" applyFont="1" applyFill="1" applyBorder="1" applyAlignment="1" applyProtection="1">
      <alignment horizontal="left" vertical="top" wrapText="1"/>
    </xf>
    <xf numFmtId="49" fontId="1" fillId="0" borderId="7" xfId="0" applyNumberFormat="1" applyFont="1" applyFill="1" applyBorder="1" applyAlignment="1" applyProtection="1">
      <alignment horizontal="left" vertical="top" wrapText="1"/>
    </xf>
    <xf numFmtId="49" fontId="1" fillId="0" borderId="8" xfId="0" applyNumberFormat="1" applyFont="1" applyFill="1" applyBorder="1" applyAlignment="1" applyProtection="1">
      <alignment horizontal="left" vertical="top" wrapText="1"/>
    </xf>
    <xf numFmtId="49" fontId="1" fillId="0" borderId="9" xfId="0" applyNumberFormat="1" applyFont="1" applyFill="1" applyBorder="1" applyAlignment="1" applyProtection="1">
      <alignment horizontal="left" vertical="top" wrapText="1"/>
    </xf>
    <xf numFmtId="49" fontId="1" fillId="0" borderId="10" xfId="0" applyNumberFormat="1" applyFont="1" applyFill="1" applyBorder="1" applyAlignment="1" applyProtection="1">
      <alignment horizontal="left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3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49" fontId="1" fillId="0" borderId="3" xfId="0" applyNumberFormat="1" applyFont="1" applyBorder="1" applyAlignment="1">
      <alignment horizontal="left" vertical="center" wrapText="1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topLeftCell="A19" zoomScale="80" zoomScaleNormal="80" workbookViewId="0">
      <selection activeCell="B27" sqref="B27:B32"/>
    </sheetView>
  </sheetViews>
  <sheetFormatPr defaultColWidth="9.140625" defaultRowHeight="12" x14ac:dyDescent="0.2"/>
  <cols>
    <col min="1" max="1" width="5.5703125" style="1" customWidth="1"/>
    <col min="2" max="2" width="16.42578125" style="2" customWidth="1"/>
    <col min="3" max="3" width="20.5703125" style="2" customWidth="1"/>
    <col min="4" max="4" width="25.85546875" style="2" customWidth="1"/>
    <col min="5" max="5" width="16.28515625" style="2" customWidth="1"/>
    <col min="6" max="6" width="16.5703125" style="2" customWidth="1"/>
    <col min="7" max="7" width="16" style="2" customWidth="1"/>
    <col min="8" max="8" width="15.7109375" style="2" customWidth="1"/>
    <col min="9" max="9" width="15.28515625" style="2" customWidth="1"/>
    <col min="10" max="10" width="14.85546875" style="2" customWidth="1"/>
    <col min="11" max="11" width="15.7109375" style="2" customWidth="1"/>
    <col min="12" max="12" width="15.42578125" style="2" customWidth="1"/>
    <col min="13" max="13" width="16.140625" style="2" customWidth="1"/>
    <col min="14" max="14" width="15.7109375" style="2" customWidth="1"/>
    <col min="15" max="15" width="15.42578125" style="2" customWidth="1"/>
    <col min="16" max="16" width="15.7109375" style="2" customWidth="1"/>
    <col min="17" max="17" width="14.85546875" style="2" customWidth="1"/>
    <col min="18" max="18" width="14" style="2" customWidth="1"/>
    <col min="19" max="16384" width="9.140625" style="2"/>
  </cols>
  <sheetData>
    <row r="1" spans="1:17" x14ac:dyDescent="0.2">
      <c r="B1" s="1"/>
      <c r="C1" s="1"/>
      <c r="D1" s="1"/>
      <c r="E1" s="1"/>
      <c r="F1" s="1"/>
      <c r="G1" s="1"/>
    </row>
    <row r="2" spans="1:17" ht="12.75" customHeight="1" x14ac:dyDescent="0.2">
      <c r="A2" s="20" t="s">
        <v>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</row>
    <row r="3" spans="1:17" x14ac:dyDescent="0.2">
      <c r="B3" s="1"/>
      <c r="C3" s="1"/>
      <c r="D3" s="1"/>
      <c r="E3" s="1"/>
      <c r="F3" s="1"/>
      <c r="G3" s="1"/>
      <c r="H3" s="10"/>
      <c r="I3" s="12"/>
    </row>
    <row r="4" spans="1:17" ht="12" customHeight="1" x14ac:dyDescent="0.2">
      <c r="A4" s="21" t="s">
        <v>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7" x14ac:dyDescent="0.2">
      <c r="B5" s="1"/>
      <c r="C5" s="1"/>
      <c r="D5" s="1"/>
      <c r="E5" s="1"/>
      <c r="F5" s="1"/>
      <c r="G5" s="1"/>
      <c r="M5" s="10"/>
    </row>
    <row r="6" spans="1:17" s="3" customFormat="1" ht="21" customHeight="1" x14ac:dyDescent="0.2">
      <c r="A6" s="28" t="s">
        <v>2</v>
      </c>
      <c r="B6" s="28" t="s">
        <v>3</v>
      </c>
      <c r="C6" s="28" t="s">
        <v>4</v>
      </c>
      <c r="D6" s="28" t="s">
        <v>5</v>
      </c>
      <c r="E6" s="28" t="s">
        <v>6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17" s="3" customFormat="1" ht="17.25" customHeight="1" x14ac:dyDescent="0.2">
      <c r="A7" s="28"/>
      <c r="B7" s="28"/>
      <c r="C7" s="28"/>
      <c r="D7" s="28"/>
      <c r="E7" s="4" t="s">
        <v>7</v>
      </c>
      <c r="F7" s="4" t="s">
        <v>8</v>
      </c>
      <c r="G7" s="4" t="s">
        <v>9</v>
      </c>
      <c r="H7" s="11">
        <v>2021</v>
      </c>
      <c r="I7" s="11">
        <v>2022</v>
      </c>
      <c r="J7" s="11">
        <v>2023</v>
      </c>
      <c r="K7" s="11">
        <v>2024</v>
      </c>
      <c r="L7" s="11">
        <v>2025</v>
      </c>
      <c r="M7" s="11">
        <v>2026</v>
      </c>
      <c r="N7" s="11">
        <v>2027</v>
      </c>
      <c r="O7" s="11">
        <v>2028</v>
      </c>
      <c r="P7" s="11">
        <v>2029</v>
      </c>
      <c r="Q7" s="11">
        <v>2030</v>
      </c>
    </row>
    <row r="8" spans="1:17" s="3" customFormat="1" x14ac:dyDescent="0.2">
      <c r="A8" s="4">
        <v>1</v>
      </c>
      <c r="B8" s="4">
        <v>2</v>
      </c>
      <c r="C8" s="4">
        <v>3</v>
      </c>
      <c r="D8" s="4">
        <v>4</v>
      </c>
      <c r="E8" s="4">
        <v>5</v>
      </c>
      <c r="F8" s="4">
        <v>8</v>
      </c>
      <c r="G8" s="4">
        <v>9</v>
      </c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s="3" customFormat="1" ht="15" customHeight="1" x14ac:dyDescent="0.2">
      <c r="A9" s="46" t="s">
        <v>10</v>
      </c>
      <c r="B9" s="29" t="s">
        <v>27</v>
      </c>
      <c r="C9" s="28" t="s">
        <v>24</v>
      </c>
      <c r="D9" s="6" t="s">
        <v>11</v>
      </c>
      <c r="E9" s="7">
        <f t="shared" ref="E9:E26" si="0">SUM(F9:Q9)</f>
        <v>431741.27040000004</v>
      </c>
      <c r="F9" s="7">
        <f>SUM(F10:F14)</f>
        <v>21705.934409999998</v>
      </c>
      <c r="G9" s="7">
        <f>SUM(G10:G14)</f>
        <v>39176.361689999998</v>
      </c>
      <c r="H9" s="7">
        <f t="shared" ref="H9:Q9" si="1">SUM(H10:H14)</f>
        <v>55506.02966</v>
      </c>
      <c r="I9" s="7">
        <f t="shared" si="1"/>
        <v>47761.622320000002</v>
      </c>
      <c r="J9" s="7">
        <f t="shared" si="1"/>
        <v>28061.622320000002</v>
      </c>
      <c r="K9" s="7">
        <f t="shared" si="1"/>
        <v>32500.2</v>
      </c>
      <c r="L9" s="7">
        <f t="shared" si="1"/>
        <v>33035.800000000003</v>
      </c>
      <c r="M9" s="7">
        <f t="shared" si="1"/>
        <v>33592.800000000003</v>
      </c>
      <c r="N9" s="7">
        <f t="shared" si="1"/>
        <v>34172.199999999997</v>
      </c>
      <c r="O9" s="7">
        <f t="shared" si="1"/>
        <v>34774.6</v>
      </c>
      <c r="P9" s="7">
        <f t="shared" si="1"/>
        <v>35401.199999999997</v>
      </c>
      <c r="Q9" s="7">
        <f t="shared" si="1"/>
        <v>36052.9</v>
      </c>
    </row>
    <row r="10" spans="1:17" s="3" customFormat="1" x14ac:dyDescent="0.2">
      <c r="A10" s="47"/>
      <c r="B10" s="30"/>
      <c r="C10" s="28"/>
      <c r="D10" s="8" t="s">
        <v>23</v>
      </c>
      <c r="E10" s="7">
        <f t="shared" si="0"/>
        <v>0</v>
      </c>
      <c r="F10" s="9">
        <v>0</v>
      </c>
      <c r="G10" s="9">
        <v>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0</v>
      </c>
      <c r="O10" s="9">
        <v>0</v>
      </c>
      <c r="P10" s="9">
        <v>0</v>
      </c>
      <c r="Q10" s="9">
        <v>0</v>
      </c>
    </row>
    <row r="11" spans="1:17" s="3" customFormat="1" ht="25.5" customHeight="1" x14ac:dyDescent="0.2">
      <c r="A11" s="47"/>
      <c r="B11" s="30"/>
      <c r="C11" s="28"/>
      <c r="D11" s="8" t="s">
        <v>12</v>
      </c>
      <c r="E11" s="7">
        <f t="shared" si="0"/>
        <v>20880</v>
      </c>
      <c r="F11" s="9">
        <f>0+1000+1000+2000</f>
        <v>4000</v>
      </c>
      <c r="G11" s="9">
        <f>4600+400+4000+4000</f>
        <v>13000</v>
      </c>
      <c r="H11" s="9">
        <v>3880</v>
      </c>
      <c r="I11" s="9">
        <v>0</v>
      </c>
      <c r="J11" s="9">
        <v>0</v>
      </c>
      <c r="K11" s="9">
        <v>0</v>
      </c>
      <c r="L11" s="9">
        <v>0</v>
      </c>
      <c r="M11" s="9">
        <v>0</v>
      </c>
      <c r="N11" s="9">
        <v>0</v>
      </c>
      <c r="O11" s="9">
        <v>0</v>
      </c>
      <c r="P11" s="9">
        <v>0</v>
      </c>
      <c r="Q11" s="9">
        <v>0</v>
      </c>
    </row>
    <row r="12" spans="1:17" s="3" customFormat="1" x14ac:dyDescent="0.2">
      <c r="A12" s="47"/>
      <c r="B12" s="30"/>
      <c r="C12" s="28"/>
      <c r="D12" s="8" t="s">
        <v>13</v>
      </c>
      <c r="E12" s="7">
        <f t="shared" si="0"/>
        <v>1985.5949900000001</v>
      </c>
      <c r="F12" s="9">
        <v>0</v>
      </c>
      <c r="G12" s="9">
        <v>1985.5949900000001</v>
      </c>
      <c r="H12" s="9">
        <v>0</v>
      </c>
      <c r="I12" s="9">
        <v>0</v>
      </c>
      <c r="J12" s="9">
        <v>0</v>
      </c>
      <c r="K12" s="9">
        <v>0</v>
      </c>
      <c r="L12" s="9">
        <v>0</v>
      </c>
      <c r="M12" s="9">
        <v>0</v>
      </c>
      <c r="N12" s="9">
        <v>0</v>
      </c>
      <c r="O12" s="9">
        <v>0</v>
      </c>
      <c r="P12" s="9">
        <v>0</v>
      </c>
      <c r="Q12" s="9">
        <v>0</v>
      </c>
    </row>
    <row r="13" spans="1:17" s="3" customFormat="1" ht="24" x14ac:dyDescent="0.2">
      <c r="A13" s="47"/>
      <c r="B13" s="30"/>
      <c r="C13" s="28"/>
      <c r="D13" s="8" t="s">
        <v>14</v>
      </c>
      <c r="E13" s="7">
        <f t="shared" si="0"/>
        <v>179894.67541</v>
      </c>
      <c r="F13" s="9">
        <f>7282+945.64174+39.56573+42.81856+1662.56366+6000+350.64746-315.14483-0.57117-34.93146+600+1394.21795+2000+84.68048+99.38626-4.1469-60.21708-5.77127-600-6000+410.907+1000+716.48+1010+500+500-31.5-100-2.16894+200+21.47722</f>
        <v>17705.934409999998</v>
      </c>
      <c r="G13" s="9">
        <f>19349+546.14136+559.91653+600+342-2672.34819-500+108.31706+136.18788+2189.19866+481.22172-6.9558-242.33821+278.39325-1309.01235-283.48263+750+765.31625+484.68815+167.79108+157.815-133.56254-278.39326+2278+190+232.87274-60+60</f>
        <v>24190.7667</v>
      </c>
      <c r="H13" s="9">
        <f>7545.79069+1204.7088+2.52225+389.91523+243.89632+2.52225+389.91523+3000+302.877+120+22.66176+184.67832+761.48967+164.05214</f>
        <v>14335.029660000004</v>
      </c>
      <c r="I13" s="9">
        <v>8951.6223200000004</v>
      </c>
      <c r="J13" s="9">
        <v>8951.6223200000004</v>
      </c>
      <c r="K13" s="9">
        <v>13390.2</v>
      </c>
      <c r="L13" s="9">
        <v>13925.8</v>
      </c>
      <c r="M13" s="9">
        <v>14482.8</v>
      </c>
      <c r="N13" s="9">
        <v>15062.2</v>
      </c>
      <c r="O13" s="9">
        <v>15664.6</v>
      </c>
      <c r="P13" s="9">
        <v>16291.2</v>
      </c>
      <c r="Q13" s="9">
        <v>16942.900000000001</v>
      </c>
    </row>
    <row r="14" spans="1:17" s="3" customFormat="1" ht="45" customHeight="1" x14ac:dyDescent="0.2">
      <c r="A14" s="48"/>
      <c r="B14" s="31"/>
      <c r="C14" s="28"/>
      <c r="D14" s="8" t="s">
        <v>15</v>
      </c>
      <c r="E14" s="7">
        <f t="shared" si="0"/>
        <v>228981</v>
      </c>
      <c r="F14" s="9">
        <f>3613-50-70-200-150-150-2000-400-200-393</f>
        <v>0</v>
      </c>
      <c r="G14" s="9"/>
      <c r="H14" s="9">
        <v>37291</v>
      </c>
      <c r="I14" s="9">
        <v>38810</v>
      </c>
      <c r="J14" s="9">
        <v>19110</v>
      </c>
      <c r="K14" s="9">
        <v>19110</v>
      </c>
      <c r="L14" s="9">
        <v>19110</v>
      </c>
      <c r="M14" s="9">
        <v>19110</v>
      </c>
      <c r="N14" s="9">
        <v>19110</v>
      </c>
      <c r="O14" s="9">
        <v>19110</v>
      </c>
      <c r="P14" s="9">
        <v>19110</v>
      </c>
      <c r="Q14" s="9">
        <v>19110</v>
      </c>
    </row>
    <row r="15" spans="1:17" s="3" customFormat="1" ht="12" customHeight="1" x14ac:dyDescent="0.2">
      <c r="A15" s="28" t="s">
        <v>16</v>
      </c>
      <c r="B15" s="29" t="s">
        <v>28</v>
      </c>
      <c r="C15" s="46" t="s">
        <v>25</v>
      </c>
      <c r="D15" s="6" t="s">
        <v>11</v>
      </c>
      <c r="E15" s="7">
        <f t="shared" si="0"/>
        <v>57796.088456475445</v>
      </c>
      <c r="F15" s="7">
        <f>SUM(F16:F20)</f>
        <v>2859.1064799999995</v>
      </c>
      <c r="G15" s="7">
        <f>SUM(G16:G20)</f>
        <v>2439.9519700000001</v>
      </c>
      <c r="H15" s="7">
        <v>4465.0219999999999</v>
      </c>
      <c r="I15" s="7">
        <v>4643.6228800000008</v>
      </c>
      <c r="J15" s="7">
        <v>4803.1574864000004</v>
      </c>
      <c r="K15" s="7">
        <v>4968.2871677920011</v>
      </c>
      <c r="L15" s="7">
        <v>5139.2121378977608</v>
      </c>
      <c r="M15" s="7">
        <v>5316.139911309574</v>
      </c>
      <c r="N15" s="7">
        <v>5499.2855742947359</v>
      </c>
      <c r="O15" s="7">
        <v>5688.872065795289</v>
      </c>
      <c r="P15" s="7">
        <v>5885.1304690117267</v>
      </c>
      <c r="Q15" s="7">
        <v>6088.3003139743596</v>
      </c>
    </row>
    <row r="16" spans="1:17" s="3" customFormat="1" ht="21" customHeight="1" x14ac:dyDescent="0.2">
      <c r="A16" s="28"/>
      <c r="B16" s="30"/>
      <c r="C16" s="47"/>
      <c r="D16" s="8" t="s">
        <v>23</v>
      </c>
      <c r="E16" s="7">
        <f t="shared" si="0"/>
        <v>0</v>
      </c>
      <c r="F16" s="9"/>
      <c r="G16" s="9"/>
      <c r="H16" s="9">
        <v>0</v>
      </c>
      <c r="I16" s="9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9">
        <v>0</v>
      </c>
      <c r="Q16" s="9">
        <v>0</v>
      </c>
    </row>
    <row r="17" spans="1:17" s="3" customFormat="1" x14ac:dyDescent="0.2">
      <c r="A17" s="28"/>
      <c r="B17" s="30"/>
      <c r="C17" s="47"/>
      <c r="D17" s="8" t="s">
        <v>12</v>
      </c>
      <c r="E17" s="7">
        <f t="shared" si="0"/>
        <v>0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9">
        <v>0</v>
      </c>
      <c r="N17" s="9">
        <v>0</v>
      </c>
      <c r="O17" s="9">
        <v>0</v>
      </c>
      <c r="P17" s="9">
        <v>0</v>
      </c>
      <c r="Q17" s="9">
        <v>0</v>
      </c>
    </row>
    <row r="18" spans="1:17" s="3" customFormat="1" x14ac:dyDescent="0.2">
      <c r="A18" s="28"/>
      <c r="B18" s="30"/>
      <c r="C18" s="47"/>
      <c r="D18" s="8" t="s">
        <v>13</v>
      </c>
      <c r="E18" s="7">
        <f t="shared" si="0"/>
        <v>0</v>
      </c>
      <c r="F18" s="9"/>
      <c r="G18" s="9">
        <v>0</v>
      </c>
      <c r="H18" s="9">
        <v>0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</row>
    <row r="19" spans="1:17" s="3" customFormat="1" ht="28.9" customHeight="1" x14ac:dyDescent="0.2">
      <c r="A19" s="28"/>
      <c r="B19" s="30"/>
      <c r="C19" s="47"/>
      <c r="D19" s="8" t="s">
        <v>14</v>
      </c>
      <c r="E19" s="7">
        <f t="shared" si="0"/>
        <v>60136.306310000007</v>
      </c>
      <c r="F19" s="9">
        <f>3533.4248+91.34676-150-42.81856-280-111.11859-79.10901-102.61892</f>
        <v>2859.1064799999995</v>
      </c>
      <c r="G19" s="9">
        <f>2249+184.68977-136.18788+45.3456+98.65008-1.5456</f>
        <v>2439.9519700000001</v>
      </c>
      <c r="H19" s="9">
        <f>1115-164.05214</f>
        <v>950.94785999999999</v>
      </c>
      <c r="I19" s="9">
        <v>1870</v>
      </c>
      <c r="J19" s="9">
        <v>1870</v>
      </c>
      <c r="K19" s="9">
        <v>6349</v>
      </c>
      <c r="L19" s="9">
        <v>6603</v>
      </c>
      <c r="M19" s="9">
        <v>6867.1</v>
      </c>
      <c r="N19" s="9">
        <v>7141.8</v>
      </c>
      <c r="O19" s="9">
        <v>7427.4</v>
      </c>
      <c r="P19" s="9">
        <v>7724.5</v>
      </c>
      <c r="Q19" s="9">
        <v>8033.5</v>
      </c>
    </row>
    <row r="20" spans="1:17" s="3" customFormat="1" ht="54" customHeight="1" x14ac:dyDescent="0.2">
      <c r="A20" s="28"/>
      <c r="B20" s="31"/>
      <c r="C20" s="48"/>
      <c r="D20" s="8" t="s">
        <v>15</v>
      </c>
      <c r="E20" s="7">
        <f t="shared" si="0"/>
        <v>12200</v>
      </c>
      <c r="F20" s="9">
        <f>1870-250-650-950-20</f>
        <v>0</v>
      </c>
      <c r="G20" s="9"/>
      <c r="H20" s="9">
        <v>1220</v>
      </c>
      <c r="I20" s="9">
        <v>1220</v>
      </c>
      <c r="J20" s="9">
        <v>1220</v>
      </c>
      <c r="K20" s="9">
        <v>1220</v>
      </c>
      <c r="L20" s="9">
        <v>1220</v>
      </c>
      <c r="M20" s="9">
        <v>1220</v>
      </c>
      <c r="N20" s="9">
        <v>1220</v>
      </c>
      <c r="O20" s="9">
        <v>1220</v>
      </c>
      <c r="P20" s="9">
        <v>1220</v>
      </c>
      <c r="Q20" s="9">
        <v>1220</v>
      </c>
    </row>
    <row r="21" spans="1:17" s="3" customFormat="1" ht="17.25" customHeight="1" x14ac:dyDescent="0.2">
      <c r="A21" s="28" t="s">
        <v>17</v>
      </c>
      <c r="B21" s="29" t="s">
        <v>29</v>
      </c>
      <c r="C21" s="46" t="s">
        <v>24</v>
      </c>
      <c r="D21" s="8" t="s">
        <v>11</v>
      </c>
      <c r="E21" s="7">
        <f t="shared" si="0"/>
        <v>173969.5170963658</v>
      </c>
      <c r="F21" s="7">
        <f>SUM(F22:F26)</f>
        <v>12666.86104</v>
      </c>
      <c r="G21" s="7">
        <f t="shared" ref="G21" si="2">SUM(G22:G26)</f>
        <v>11716.16619</v>
      </c>
      <c r="H21" s="7">
        <v>12459.199999999999</v>
      </c>
      <c r="I21" s="7">
        <v>12957.567999999999</v>
      </c>
      <c r="J21" s="7">
        <v>13475.870719999999</v>
      </c>
      <c r="K21" s="7">
        <v>14014.905548799999</v>
      </c>
      <c r="L21" s="7">
        <v>14575.501770752</v>
      </c>
      <c r="M21" s="7">
        <v>15158.52184158208</v>
      </c>
      <c r="N21" s="7">
        <v>15764.862715245365</v>
      </c>
      <c r="O21" s="7">
        <v>16395.457223855181</v>
      </c>
      <c r="P21" s="7">
        <v>17051.275512809389</v>
      </c>
      <c r="Q21" s="7">
        <v>17733.326533321764</v>
      </c>
    </row>
    <row r="22" spans="1:17" s="3" customFormat="1" ht="18.75" customHeight="1" x14ac:dyDescent="0.2">
      <c r="A22" s="28"/>
      <c r="B22" s="30"/>
      <c r="C22" s="47"/>
      <c r="D22" s="8" t="s">
        <v>23</v>
      </c>
      <c r="E22" s="7">
        <f t="shared" si="0"/>
        <v>0</v>
      </c>
      <c r="F22" s="9">
        <v>0</v>
      </c>
      <c r="G22" s="9">
        <v>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9">
        <v>0</v>
      </c>
      <c r="Q22" s="9">
        <v>0</v>
      </c>
    </row>
    <row r="23" spans="1:17" s="3" customFormat="1" x14ac:dyDescent="0.2">
      <c r="A23" s="28"/>
      <c r="B23" s="30"/>
      <c r="C23" s="47"/>
      <c r="D23" s="8" t="s">
        <v>12</v>
      </c>
      <c r="E23" s="7">
        <f t="shared" si="0"/>
        <v>1728.8577000000002</v>
      </c>
      <c r="F23" s="9">
        <f>0+512+456</f>
        <v>968</v>
      </c>
      <c r="G23" s="9">
        <v>180.46</v>
      </c>
      <c r="H23" s="9">
        <v>188.7903</v>
      </c>
      <c r="I23" s="9">
        <v>194.2714</v>
      </c>
      <c r="J23" s="9">
        <v>197.33600000000001</v>
      </c>
      <c r="K23" s="9">
        <v>0</v>
      </c>
      <c r="L23" s="9">
        <v>0</v>
      </c>
      <c r="M23" s="9">
        <v>0</v>
      </c>
      <c r="N23" s="9">
        <v>0</v>
      </c>
      <c r="O23" s="9">
        <v>0</v>
      </c>
      <c r="P23" s="9">
        <v>0</v>
      </c>
      <c r="Q23" s="9">
        <v>0</v>
      </c>
    </row>
    <row r="24" spans="1:17" s="3" customFormat="1" x14ac:dyDescent="0.2">
      <c r="A24" s="28"/>
      <c r="B24" s="30"/>
      <c r="C24" s="47"/>
      <c r="D24" s="8" t="s">
        <v>13</v>
      </c>
      <c r="E24" s="7">
        <f t="shared" si="0"/>
        <v>6090.5029699999996</v>
      </c>
      <c r="F24" s="9">
        <f>0+3529+1780.405</f>
        <v>5309.4049999999997</v>
      </c>
      <c r="G24" s="9">
        <f>781.09797</f>
        <v>781.09797000000003</v>
      </c>
      <c r="H24" s="9">
        <v>0</v>
      </c>
      <c r="I24" s="9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9">
        <v>0</v>
      </c>
      <c r="Q24" s="9">
        <v>0</v>
      </c>
    </row>
    <row r="25" spans="1:17" s="3" customFormat="1" ht="28.5" customHeight="1" x14ac:dyDescent="0.2">
      <c r="A25" s="28"/>
      <c r="B25" s="30"/>
      <c r="C25" s="47"/>
      <c r="D25" s="8" t="s">
        <v>14</v>
      </c>
      <c r="E25" s="7">
        <f t="shared" si="0"/>
        <v>152354.70335999998</v>
      </c>
      <c r="F25" s="9">
        <f>2520+6879.56573-39.56573-3529+500-84.68048-150-99.38626-30+1000+200-456-100-7-100-72.93326+179.93326-200-21.47722</f>
        <v>6389.45604</v>
      </c>
      <c r="G25" s="9">
        <f>8470+96.17166+306.903+686.418+500-1280+2869.57426-730.21742-45.3456-144.74814+6.9558+78.89666-60</f>
        <v>10754.60822</v>
      </c>
      <c r="H25" s="9">
        <f>15225+63.31955+63.31955</f>
        <v>15351.6391</v>
      </c>
      <c r="I25" s="9">
        <v>14610</v>
      </c>
      <c r="J25" s="9">
        <v>14610</v>
      </c>
      <c r="K25" s="9">
        <v>11475.8</v>
      </c>
      <c r="L25" s="9">
        <v>11934.8</v>
      </c>
      <c r="M25" s="9">
        <v>12412.2</v>
      </c>
      <c r="N25" s="9">
        <v>12908.7</v>
      </c>
      <c r="O25" s="9">
        <v>13425</v>
      </c>
      <c r="P25" s="9">
        <v>13962</v>
      </c>
      <c r="Q25" s="9">
        <v>14520.5</v>
      </c>
    </row>
    <row r="26" spans="1:17" s="3" customFormat="1" ht="49.5" customHeight="1" x14ac:dyDescent="0.2">
      <c r="A26" s="28"/>
      <c r="B26" s="31"/>
      <c r="C26" s="48"/>
      <c r="D26" s="8" t="s">
        <v>15</v>
      </c>
      <c r="E26" s="7">
        <f t="shared" si="0"/>
        <v>140254.15057111898</v>
      </c>
      <c r="F26" s="9">
        <f>11060-6550-1300-2500-500-50-80-80</f>
        <v>0</v>
      </c>
      <c r="G26" s="9"/>
      <c r="H26" s="9">
        <v>13210</v>
      </c>
      <c r="I26" s="9">
        <v>12410</v>
      </c>
      <c r="J26" s="9">
        <v>12440.99584</v>
      </c>
      <c r="K26" s="9">
        <v>12938.6356736</v>
      </c>
      <c r="L26" s="9">
        <v>13456.181100543999</v>
      </c>
      <c r="M26" s="9">
        <v>13994.42834456576</v>
      </c>
      <c r="N26" s="9">
        <v>14554.205478348391</v>
      </c>
      <c r="O26" s="9">
        <v>15136.373697482328</v>
      </c>
      <c r="P26" s="9">
        <v>15741.828645381622</v>
      </c>
      <c r="Q26" s="9">
        <v>16371.501791196888</v>
      </c>
    </row>
    <row r="27" spans="1:17" s="18" customFormat="1" ht="15" customHeight="1" x14ac:dyDescent="0.2">
      <c r="A27" s="49" t="s">
        <v>26</v>
      </c>
      <c r="B27" s="50" t="s">
        <v>30</v>
      </c>
      <c r="C27" s="53" t="s">
        <v>24</v>
      </c>
      <c r="D27" s="16" t="s">
        <v>11</v>
      </c>
      <c r="E27" s="17">
        <f t="shared" ref="E27:E32" si="3">SUM(F27:Q27)</f>
        <v>166.4</v>
      </c>
      <c r="F27" s="17">
        <f>SUM(F28:F32)</f>
        <v>166.4</v>
      </c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</row>
    <row r="28" spans="1:17" s="18" customFormat="1" ht="21" customHeight="1" x14ac:dyDescent="0.2">
      <c r="A28" s="49"/>
      <c r="B28" s="51"/>
      <c r="C28" s="54"/>
      <c r="D28" s="16" t="s">
        <v>23</v>
      </c>
      <c r="E28" s="17">
        <f t="shared" si="3"/>
        <v>0</v>
      </c>
      <c r="F28" s="19">
        <v>0</v>
      </c>
      <c r="G28" s="19">
        <v>0</v>
      </c>
      <c r="H28" s="17">
        <v>0</v>
      </c>
      <c r="I28" s="17">
        <v>0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0</v>
      </c>
    </row>
    <row r="29" spans="1:17" s="18" customFormat="1" ht="20.25" customHeight="1" x14ac:dyDescent="0.2">
      <c r="A29" s="49"/>
      <c r="B29" s="51"/>
      <c r="C29" s="54"/>
      <c r="D29" s="16" t="s">
        <v>12</v>
      </c>
      <c r="E29" s="17">
        <f t="shared" si="3"/>
        <v>0</v>
      </c>
      <c r="F29" s="19">
        <v>0</v>
      </c>
      <c r="G29" s="19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v>0</v>
      </c>
      <c r="Q29" s="17">
        <v>0</v>
      </c>
    </row>
    <row r="30" spans="1:17" s="18" customFormat="1" x14ac:dyDescent="0.2">
      <c r="A30" s="49"/>
      <c r="B30" s="51"/>
      <c r="C30" s="54"/>
      <c r="D30" s="16" t="s">
        <v>13</v>
      </c>
      <c r="E30" s="17">
        <f t="shared" si="3"/>
        <v>0</v>
      </c>
      <c r="F30" s="19">
        <v>0</v>
      </c>
      <c r="G30" s="19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</row>
    <row r="31" spans="1:17" s="18" customFormat="1" ht="24" x14ac:dyDescent="0.2">
      <c r="A31" s="49"/>
      <c r="B31" s="51"/>
      <c r="C31" s="54"/>
      <c r="D31" s="16" t="s">
        <v>14</v>
      </c>
      <c r="E31" s="17">
        <f t="shared" si="3"/>
        <v>166.4</v>
      </c>
      <c r="F31" s="19">
        <f>0+280-113.6</f>
        <v>166.4</v>
      </c>
      <c r="G31" s="19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</row>
    <row r="32" spans="1:17" s="18" customFormat="1" ht="39.75" customHeight="1" x14ac:dyDescent="0.2">
      <c r="A32" s="49"/>
      <c r="B32" s="52"/>
      <c r="C32" s="55"/>
      <c r="D32" s="16" t="s">
        <v>15</v>
      </c>
      <c r="E32" s="17">
        <f t="shared" si="3"/>
        <v>0</v>
      </c>
      <c r="F32" s="19">
        <f>400-400</f>
        <v>0</v>
      </c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</row>
    <row r="33" spans="1:18" s="3" customFormat="1" x14ac:dyDescent="0.2">
      <c r="A33" s="39" t="s">
        <v>18</v>
      </c>
      <c r="B33" s="40"/>
      <c r="C33" s="45"/>
      <c r="D33" s="6" t="s">
        <v>11</v>
      </c>
      <c r="E33" s="7">
        <f t="shared" ref="E33:E38" si="4">SUM(F33:Q33)</f>
        <v>804672.19131111901</v>
      </c>
      <c r="F33" s="7">
        <f>SUM(F34:F38)</f>
        <v>37398.301930000001</v>
      </c>
      <c r="G33" s="7">
        <f t="shared" ref="G33:Q33" si="5">SUM(G34:G38)</f>
        <v>53332.479850000003</v>
      </c>
      <c r="H33" s="7">
        <f t="shared" si="5"/>
        <v>86427.406920000009</v>
      </c>
      <c r="I33" s="7">
        <f t="shared" si="5"/>
        <v>78065.893720000007</v>
      </c>
      <c r="J33" s="7">
        <f t="shared" si="5"/>
        <v>58399.954160000008</v>
      </c>
      <c r="K33" s="7">
        <f t="shared" si="5"/>
        <v>64483.635673600002</v>
      </c>
      <c r="L33" s="7">
        <f t="shared" si="5"/>
        <v>66249.781100544002</v>
      </c>
      <c r="M33" s="7">
        <f>SUM(M34:M38)</f>
        <v>68086.52834456577</v>
      </c>
      <c r="N33" s="7">
        <f t="shared" si="5"/>
        <v>69996.905478348388</v>
      </c>
      <c r="O33" s="7">
        <f t="shared" si="5"/>
        <v>71983.373697482326</v>
      </c>
      <c r="P33" s="7">
        <f t="shared" si="5"/>
        <v>74049.528645381622</v>
      </c>
      <c r="Q33" s="7">
        <f t="shared" si="5"/>
        <v>76198.401791196899</v>
      </c>
      <c r="R33" s="14"/>
    </row>
    <row r="34" spans="1:18" s="3" customFormat="1" x14ac:dyDescent="0.2">
      <c r="A34" s="41"/>
      <c r="B34" s="42"/>
      <c r="C34" s="45"/>
      <c r="D34" s="6" t="s">
        <v>23</v>
      </c>
      <c r="E34" s="7">
        <f t="shared" si="4"/>
        <v>0</v>
      </c>
      <c r="F34" s="7">
        <f t="shared" ref="F34:Q34" si="6">F10+F16+F22</f>
        <v>0</v>
      </c>
      <c r="G34" s="7">
        <f t="shared" si="6"/>
        <v>0</v>
      </c>
      <c r="H34" s="7">
        <f t="shared" si="6"/>
        <v>0</v>
      </c>
      <c r="I34" s="7">
        <f t="shared" si="6"/>
        <v>0</v>
      </c>
      <c r="J34" s="7">
        <f t="shared" si="6"/>
        <v>0</v>
      </c>
      <c r="K34" s="7">
        <f t="shared" si="6"/>
        <v>0</v>
      </c>
      <c r="L34" s="7">
        <f t="shared" si="6"/>
        <v>0</v>
      </c>
      <c r="M34" s="7">
        <f t="shared" si="6"/>
        <v>0</v>
      </c>
      <c r="N34" s="7">
        <f t="shared" si="6"/>
        <v>0</v>
      </c>
      <c r="O34" s="7">
        <f t="shared" si="6"/>
        <v>0</v>
      </c>
      <c r="P34" s="7">
        <f t="shared" si="6"/>
        <v>0</v>
      </c>
      <c r="Q34" s="7">
        <f t="shared" si="6"/>
        <v>0</v>
      </c>
      <c r="R34" s="14"/>
    </row>
    <row r="35" spans="1:18" s="3" customFormat="1" x14ac:dyDescent="0.2">
      <c r="A35" s="41"/>
      <c r="B35" s="42"/>
      <c r="C35" s="45"/>
      <c r="D35" s="6" t="s">
        <v>12</v>
      </c>
      <c r="E35" s="7">
        <f t="shared" si="4"/>
        <v>22608.8577</v>
      </c>
      <c r="F35" s="7">
        <f t="shared" ref="F35:Q35" si="7">F11+F17+F23</f>
        <v>4968</v>
      </c>
      <c r="G35" s="7">
        <f t="shared" si="7"/>
        <v>13180.46</v>
      </c>
      <c r="H35" s="7">
        <f t="shared" si="7"/>
        <v>4068.7903000000001</v>
      </c>
      <c r="I35" s="7">
        <f t="shared" si="7"/>
        <v>194.2714</v>
      </c>
      <c r="J35" s="7">
        <f t="shared" si="7"/>
        <v>197.33600000000001</v>
      </c>
      <c r="K35" s="7">
        <f t="shared" si="7"/>
        <v>0</v>
      </c>
      <c r="L35" s="7">
        <f t="shared" si="7"/>
        <v>0</v>
      </c>
      <c r="M35" s="7">
        <f t="shared" si="7"/>
        <v>0</v>
      </c>
      <c r="N35" s="7">
        <f t="shared" si="7"/>
        <v>0</v>
      </c>
      <c r="O35" s="7">
        <f t="shared" si="7"/>
        <v>0</v>
      </c>
      <c r="P35" s="7">
        <f t="shared" si="7"/>
        <v>0</v>
      </c>
      <c r="Q35" s="7">
        <f t="shared" si="7"/>
        <v>0</v>
      </c>
      <c r="R35" s="14"/>
    </row>
    <row r="36" spans="1:18" s="3" customFormat="1" x14ac:dyDescent="0.2">
      <c r="A36" s="41"/>
      <c r="B36" s="42"/>
      <c r="C36" s="45"/>
      <c r="D36" s="6" t="s">
        <v>13</v>
      </c>
      <c r="E36" s="7">
        <f t="shared" si="4"/>
        <v>8076.0979600000001</v>
      </c>
      <c r="F36" s="7">
        <f t="shared" ref="F36:Q36" si="8">F12+F18+F24</f>
        <v>5309.4049999999997</v>
      </c>
      <c r="G36" s="7">
        <f t="shared" si="8"/>
        <v>2766.6929600000003</v>
      </c>
      <c r="H36" s="7">
        <f t="shared" si="8"/>
        <v>0</v>
      </c>
      <c r="I36" s="7">
        <f t="shared" si="8"/>
        <v>0</v>
      </c>
      <c r="J36" s="7">
        <f t="shared" si="8"/>
        <v>0</v>
      </c>
      <c r="K36" s="7">
        <f t="shared" si="8"/>
        <v>0</v>
      </c>
      <c r="L36" s="7">
        <f t="shared" si="8"/>
        <v>0</v>
      </c>
      <c r="M36" s="7">
        <f t="shared" si="8"/>
        <v>0</v>
      </c>
      <c r="N36" s="7">
        <f t="shared" si="8"/>
        <v>0</v>
      </c>
      <c r="O36" s="7">
        <f t="shared" si="8"/>
        <v>0</v>
      </c>
      <c r="P36" s="7">
        <f t="shared" si="8"/>
        <v>0</v>
      </c>
      <c r="Q36" s="7">
        <f t="shared" si="8"/>
        <v>0</v>
      </c>
      <c r="R36" s="14"/>
    </row>
    <row r="37" spans="1:18" s="3" customFormat="1" ht="24" x14ac:dyDescent="0.2">
      <c r="A37" s="41"/>
      <c r="B37" s="42"/>
      <c r="C37" s="45"/>
      <c r="D37" s="6" t="s">
        <v>14</v>
      </c>
      <c r="E37" s="7">
        <f t="shared" si="4"/>
        <v>392552.08508000005</v>
      </c>
      <c r="F37" s="7">
        <f>F13+F19+F25+F31</f>
        <v>27120.896929999999</v>
      </c>
      <c r="G37" s="7">
        <f t="shared" ref="G37:Q37" si="9">G13+G19+G25</f>
        <v>37385.326890000004</v>
      </c>
      <c r="H37" s="7">
        <f t="shared" si="9"/>
        <v>30637.616620000004</v>
      </c>
      <c r="I37" s="7">
        <f t="shared" si="9"/>
        <v>25431.622320000002</v>
      </c>
      <c r="J37" s="7">
        <f t="shared" si="9"/>
        <v>25431.622320000002</v>
      </c>
      <c r="K37" s="7">
        <f t="shared" si="9"/>
        <v>31215</v>
      </c>
      <c r="L37" s="7">
        <f t="shared" si="9"/>
        <v>32463.599999999999</v>
      </c>
      <c r="M37" s="7">
        <f t="shared" si="9"/>
        <v>33762.100000000006</v>
      </c>
      <c r="N37" s="7">
        <f t="shared" si="9"/>
        <v>35112.699999999997</v>
      </c>
      <c r="O37" s="7">
        <f t="shared" si="9"/>
        <v>36517</v>
      </c>
      <c r="P37" s="7">
        <f t="shared" si="9"/>
        <v>37977.699999999997</v>
      </c>
      <c r="Q37" s="7">
        <f t="shared" si="9"/>
        <v>39496.9</v>
      </c>
      <c r="R37" s="14"/>
    </row>
    <row r="38" spans="1:18" s="3" customFormat="1" x14ac:dyDescent="0.2">
      <c r="A38" s="43"/>
      <c r="B38" s="44"/>
      <c r="C38" s="45"/>
      <c r="D38" s="6" t="s">
        <v>15</v>
      </c>
      <c r="E38" s="7">
        <f t="shared" si="4"/>
        <v>381435.15057111898</v>
      </c>
      <c r="F38" s="7">
        <f>F14+F20+F26</f>
        <v>0</v>
      </c>
      <c r="G38" s="7">
        <f t="shared" ref="G38:Q38" si="10">G14+G20+G26+G32</f>
        <v>0</v>
      </c>
      <c r="H38" s="7">
        <f t="shared" si="10"/>
        <v>51721</v>
      </c>
      <c r="I38" s="7">
        <f t="shared" si="10"/>
        <v>52440</v>
      </c>
      <c r="J38" s="7">
        <f t="shared" si="10"/>
        <v>32770.995840000003</v>
      </c>
      <c r="K38" s="7">
        <f t="shared" si="10"/>
        <v>33268.635673600002</v>
      </c>
      <c r="L38" s="7">
        <f t="shared" si="10"/>
        <v>33786.181100543996</v>
      </c>
      <c r="M38" s="7">
        <f t="shared" si="10"/>
        <v>34324.428344565764</v>
      </c>
      <c r="N38" s="7">
        <f t="shared" si="10"/>
        <v>34884.205478348391</v>
      </c>
      <c r="O38" s="7">
        <f t="shared" si="10"/>
        <v>35466.373697482326</v>
      </c>
      <c r="P38" s="7">
        <f t="shared" si="10"/>
        <v>36071.828645381625</v>
      </c>
      <c r="Q38" s="7">
        <f t="shared" si="10"/>
        <v>36701.50179119689</v>
      </c>
      <c r="R38" s="14"/>
    </row>
    <row r="39" spans="1:18" s="3" customFormat="1" x14ac:dyDescent="0.2">
      <c r="A39" s="32" t="s">
        <v>19</v>
      </c>
      <c r="B39" s="32"/>
      <c r="C39" s="5"/>
      <c r="D39" s="5"/>
      <c r="E39" s="7">
        <f t="shared" ref="E39:E58" si="11">SUM(F39:Q39)</f>
        <v>0</v>
      </c>
      <c r="F39" s="7"/>
      <c r="G39" s="7"/>
      <c r="H39" s="7">
        <f t="shared" ref="H39:H52" si="12">G39</f>
        <v>0</v>
      </c>
      <c r="I39" s="7">
        <f t="shared" ref="I39:K52" si="13">H39*1.03</f>
        <v>0</v>
      </c>
      <c r="J39" s="7">
        <f t="shared" si="13"/>
        <v>0</v>
      </c>
      <c r="K39" s="7">
        <f t="shared" si="13"/>
        <v>0</v>
      </c>
      <c r="L39" s="7">
        <f t="shared" ref="L39:Q39" si="14">K39*1.03</f>
        <v>0</v>
      </c>
      <c r="M39" s="7">
        <f t="shared" si="14"/>
        <v>0</v>
      </c>
      <c r="N39" s="7">
        <f t="shared" si="14"/>
        <v>0</v>
      </c>
      <c r="O39" s="7">
        <f t="shared" si="14"/>
        <v>0</v>
      </c>
      <c r="P39" s="7">
        <f t="shared" si="14"/>
        <v>0</v>
      </c>
      <c r="Q39" s="7">
        <f t="shared" si="14"/>
        <v>0</v>
      </c>
      <c r="R39" s="14"/>
    </row>
    <row r="40" spans="1:18" s="3" customFormat="1" x14ac:dyDescent="0.2">
      <c r="A40" s="33" t="s">
        <v>20</v>
      </c>
      <c r="B40" s="34"/>
      <c r="C40" s="28"/>
      <c r="D40" s="8" t="s">
        <v>11</v>
      </c>
      <c r="E40" s="7">
        <f t="shared" si="11"/>
        <v>0</v>
      </c>
      <c r="F40" s="7">
        <f>SUM(F42:F45)</f>
        <v>0</v>
      </c>
      <c r="G40" s="7">
        <f>SUM(G42:G45)</f>
        <v>0</v>
      </c>
      <c r="H40" s="7">
        <f t="shared" si="12"/>
        <v>0</v>
      </c>
      <c r="I40" s="7">
        <f t="shared" si="13"/>
        <v>0</v>
      </c>
      <c r="J40" s="7">
        <f t="shared" si="13"/>
        <v>0</v>
      </c>
      <c r="K40" s="7">
        <f t="shared" si="13"/>
        <v>0</v>
      </c>
      <c r="L40" s="7">
        <f t="shared" ref="L40:Q40" si="15">K40*1.03</f>
        <v>0</v>
      </c>
      <c r="M40" s="7">
        <f t="shared" si="15"/>
        <v>0</v>
      </c>
      <c r="N40" s="7">
        <f t="shared" si="15"/>
        <v>0</v>
      </c>
      <c r="O40" s="7">
        <f t="shared" si="15"/>
        <v>0</v>
      </c>
      <c r="P40" s="7">
        <f t="shared" si="15"/>
        <v>0</v>
      </c>
      <c r="Q40" s="7">
        <f t="shared" si="15"/>
        <v>0</v>
      </c>
      <c r="R40" s="14"/>
    </row>
    <row r="41" spans="1:18" s="3" customFormat="1" x14ac:dyDescent="0.2">
      <c r="A41" s="35"/>
      <c r="B41" s="36"/>
      <c r="C41" s="28"/>
      <c r="D41" s="8" t="s">
        <v>23</v>
      </c>
      <c r="E41" s="7">
        <f t="shared" si="11"/>
        <v>0</v>
      </c>
      <c r="F41" s="7"/>
      <c r="G41" s="7"/>
      <c r="H41" s="7">
        <f t="shared" si="12"/>
        <v>0</v>
      </c>
      <c r="I41" s="7">
        <f t="shared" si="13"/>
        <v>0</v>
      </c>
      <c r="J41" s="7">
        <f t="shared" si="13"/>
        <v>0</v>
      </c>
      <c r="K41" s="7">
        <f t="shared" si="13"/>
        <v>0</v>
      </c>
      <c r="L41" s="7">
        <f t="shared" ref="L41:Q41" si="16">K41*1.03</f>
        <v>0</v>
      </c>
      <c r="M41" s="7">
        <f t="shared" si="16"/>
        <v>0</v>
      </c>
      <c r="N41" s="7">
        <f t="shared" si="16"/>
        <v>0</v>
      </c>
      <c r="O41" s="7">
        <f t="shared" si="16"/>
        <v>0</v>
      </c>
      <c r="P41" s="7">
        <f t="shared" si="16"/>
        <v>0</v>
      </c>
      <c r="Q41" s="7">
        <f t="shared" si="16"/>
        <v>0</v>
      </c>
      <c r="R41" s="14"/>
    </row>
    <row r="42" spans="1:18" s="3" customFormat="1" x14ac:dyDescent="0.2">
      <c r="A42" s="35"/>
      <c r="B42" s="36"/>
      <c r="C42" s="28"/>
      <c r="D42" s="8" t="s">
        <v>12</v>
      </c>
      <c r="E42" s="7">
        <f t="shared" si="11"/>
        <v>0</v>
      </c>
      <c r="F42" s="7">
        <v>0</v>
      </c>
      <c r="G42" s="7">
        <v>0</v>
      </c>
      <c r="H42" s="7">
        <f t="shared" si="12"/>
        <v>0</v>
      </c>
      <c r="I42" s="7">
        <f t="shared" si="13"/>
        <v>0</v>
      </c>
      <c r="J42" s="7">
        <f t="shared" si="13"/>
        <v>0</v>
      </c>
      <c r="K42" s="7">
        <f t="shared" si="13"/>
        <v>0</v>
      </c>
      <c r="L42" s="7">
        <f t="shared" ref="L42:Q42" si="17">K42*1.03</f>
        <v>0</v>
      </c>
      <c r="M42" s="7">
        <f t="shared" si="17"/>
        <v>0</v>
      </c>
      <c r="N42" s="7">
        <f t="shared" si="17"/>
        <v>0</v>
      </c>
      <c r="O42" s="7">
        <f t="shared" si="17"/>
        <v>0</v>
      </c>
      <c r="P42" s="7">
        <f t="shared" si="17"/>
        <v>0</v>
      </c>
      <c r="Q42" s="7">
        <f t="shared" si="17"/>
        <v>0</v>
      </c>
      <c r="R42" s="14"/>
    </row>
    <row r="43" spans="1:18" s="3" customFormat="1" x14ac:dyDescent="0.2">
      <c r="A43" s="35"/>
      <c r="B43" s="36"/>
      <c r="C43" s="28"/>
      <c r="D43" s="8" t="s">
        <v>13</v>
      </c>
      <c r="E43" s="7">
        <f>SUM(F43:Q43)</f>
        <v>0</v>
      </c>
      <c r="F43" s="7">
        <v>0</v>
      </c>
      <c r="G43" s="7">
        <v>0</v>
      </c>
      <c r="H43" s="7">
        <f t="shared" si="12"/>
        <v>0</v>
      </c>
      <c r="I43" s="7">
        <f t="shared" si="13"/>
        <v>0</v>
      </c>
      <c r="J43" s="7">
        <f t="shared" si="13"/>
        <v>0</v>
      </c>
      <c r="K43" s="7">
        <f t="shared" si="13"/>
        <v>0</v>
      </c>
      <c r="L43" s="7">
        <f t="shared" ref="L43:Q43" si="18">K43*1.03</f>
        <v>0</v>
      </c>
      <c r="M43" s="7">
        <f t="shared" si="18"/>
        <v>0</v>
      </c>
      <c r="N43" s="7">
        <f t="shared" si="18"/>
        <v>0</v>
      </c>
      <c r="O43" s="7">
        <f t="shared" si="18"/>
        <v>0</v>
      </c>
      <c r="P43" s="7">
        <f t="shared" si="18"/>
        <v>0</v>
      </c>
      <c r="Q43" s="7">
        <f t="shared" si="18"/>
        <v>0</v>
      </c>
      <c r="R43" s="14"/>
    </row>
    <row r="44" spans="1:18" s="3" customFormat="1" ht="24" x14ac:dyDescent="0.2">
      <c r="A44" s="35"/>
      <c r="B44" s="36"/>
      <c r="C44" s="28"/>
      <c r="D44" s="8" t="s">
        <v>14</v>
      </c>
      <c r="E44" s="7">
        <f t="shared" si="11"/>
        <v>0</v>
      </c>
      <c r="F44" s="7">
        <v>0</v>
      </c>
      <c r="G44" s="7">
        <v>0</v>
      </c>
      <c r="H44" s="7">
        <f t="shared" si="12"/>
        <v>0</v>
      </c>
      <c r="I44" s="7">
        <f t="shared" si="13"/>
        <v>0</v>
      </c>
      <c r="J44" s="7">
        <f t="shared" si="13"/>
        <v>0</v>
      </c>
      <c r="K44" s="7">
        <f t="shared" si="13"/>
        <v>0</v>
      </c>
      <c r="L44" s="7">
        <f t="shared" ref="L44:Q44" si="19">K44*1.03</f>
        <v>0</v>
      </c>
      <c r="M44" s="7">
        <f t="shared" si="19"/>
        <v>0</v>
      </c>
      <c r="N44" s="7">
        <f t="shared" si="19"/>
        <v>0</v>
      </c>
      <c r="O44" s="7">
        <f t="shared" si="19"/>
        <v>0</v>
      </c>
      <c r="P44" s="7">
        <f t="shared" si="19"/>
        <v>0</v>
      </c>
      <c r="Q44" s="7">
        <f t="shared" si="19"/>
        <v>0</v>
      </c>
      <c r="R44" s="14"/>
    </row>
    <row r="45" spans="1:18" s="3" customFormat="1" x14ac:dyDescent="0.2">
      <c r="A45" s="37"/>
      <c r="B45" s="38"/>
      <c r="C45" s="28"/>
      <c r="D45" s="8" t="s">
        <v>15</v>
      </c>
      <c r="E45" s="7">
        <f t="shared" si="11"/>
        <v>0</v>
      </c>
      <c r="F45" s="7">
        <v>0</v>
      </c>
      <c r="G45" s="7">
        <v>0</v>
      </c>
      <c r="H45" s="7">
        <f t="shared" si="12"/>
        <v>0</v>
      </c>
      <c r="I45" s="7">
        <f t="shared" si="13"/>
        <v>0</v>
      </c>
      <c r="J45" s="7">
        <f t="shared" si="13"/>
        <v>0</v>
      </c>
      <c r="K45" s="7">
        <f t="shared" si="13"/>
        <v>0</v>
      </c>
      <c r="L45" s="7">
        <f t="shared" ref="L45:Q45" si="20">K45*1.03</f>
        <v>0</v>
      </c>
      <c r="M45" s="7">
        <f t="shared" si="20"/>
        <v>0</v>
      </c>
      <c r="N45" s="7">
        <f t="shared" si="20"/>
        <v>0</v>
      </c>
      <c r="O45" s="7">
        <f t="shared" si="20"/>
        <v>0</v>
      </c>
      <c r="P45" s="7">
        <f t="shared" si="20"/>
        <v>0</v>
      </c>
      <c r="Q45" s="7">
        <f t="shared" si="20"/>
        <v>0</v>
      </c>
      <c r="R45" s="14"/>
    </row>
    <row r="46" spans="1:18" s="3" customFormat="1" x14ac:dyDescent="0.2">
      <c r="A46" s="33" t="s">
        <v>21</v>
      </c>
      <c r="B46" s="34"/>
      <c r="C46" s="28"/>
      <c r="D46" s="6" t="s">
        <v>11</v>
      </c>
      <c r="E46" s="7">
        <f>SUM(F46:Q46)</f>
        <v>804672.19131111901</v>
      </c>
      <c r="F46" s="7">
        <f>SUM(F47:F51)</f>
        <v>37398.301930000001</v>
      </c>
      <c r="G46" s="7">
        <f t="shared" ref="G46:Q46" si="21">SUM(G48:G51)</f>
        <v>53332.479850000003</v>
      </c>
      <c r="H46" s="7">
        <f t="shared" si="21"/>
        <v>86427.406920000009</v>
      </c>
      <c r="I46" s="7">
        <f t="shared" si="21"/>
        <v>78065.893720000007</v>
      </c>
      <c r="J46" s="7">
        <f t="shared" si="21"/>
        <v>58399.954160000008</v>
      </c>
      <c r="K46" s="7">
        <f t="shared" si="21"/>
        <v>64483.635673600002</v>
      </c>
      <c r="L46" s="7">
        <f t="shared" si="21"/>
        <v>66249.781100544002</v>
      </c>
      <c r="M46" s="7">
        <f t="shared" si="21"/>
        <v>68086.52834456577</v>
      </c>
      <c r="N46" s="7">
        <f t="shared" si="21"/>
        <v>69996.905478348388</v>
      </c>
      <c r="O46" s="7">
        <f t="shared" si="21"/>
        <v>71983.373697482326</v>
      </c>
      <c r="P46" s="7">
        <f t="shared" si="21"/>
        <v>74049.528645381622</v>
      </c>
      <c r="Q46" s="7">
        <f t="shared" si="21"/>
        <v>76198.401791196899</v>
      </c>
      <c r="R46" s="14"/>
    </row>
    <row r="47" spans="1:18" s="3" customFormat="1" x14ac:dyDescent="0.2">
      <c r="A47" s="35"/>
      <c r="B47" s="36"/>
      <c r="C47" s="28"/>
      <c r="D47" s="8" t="s">
        <v>23</v>
      </c>
      <c r="E47" s="7">
        <f>SUM(F47:Q47)</f>
        <v>0</v>
      </c>
      <c r="F47" s="13">
        <f t="shared" ref="F47:Q47" si="22">F10+F16+F22</f>
        <v>0</v>
      </c>
      <c r="G47" s="13">
        <f t="shared" si="22"/>
        <v>0</v>
      </c>
      <c r="H47" s="13">
        <f t="shared" si="22"/>
        <v>0</v>
      </c>
      <c r="I47" s="13">
        <f t="shared" si="22"/>
        <v>0</v>
      </c>
      <c r="J47" s="13">
        <f t="shared" si="22"/>
        <v>0</v>
      </c>
      <c r="K47" s="13">
        <f t="shared" si="22"/>
        <v>0</v>
      </c>
      <c r="L47" s="13">
        <f t="shared" si="22"/>
        <v>0</v>
      </c>
      <c r="M47" s="13">
        <f t="shared" si="22"/>
        <v>0</v>
      </c>
      <c r="N47" s="13">
        <f t="shared" si="22"/>
        <v>0</v>
      </c>
      <c r="O47" s="13">
        <f t="shared" si="22"/>
        <v>0</v>
      </c>
      <c r="P47" s="13">
        <f t="shared" si="22"/>
        <v>0</v>
      </c>
      <c r="Q47" s="13">
        <f t="shared" si="22"/>
        <v>0</v>
      </c>
      <c r="R47" s="14"/>
    </row>
    <row r="48" spans="1:18" x14ac:dyDescent="0.2">
      <c r="A48" s="35"/>
      <c r="B48" s="36"/>
      <c r="C48" s="28"/>
      <c r="D48" s="8" t="s">
        <v>12</v>
      </c>
      <c r="E48" s="7">
        <f t="shared" si="11"/>
        <v>22608.8577</v>
      </c>
      <c r="F48" s="13">
        <f t="shared" ref="F48:Q48" si="23">F11+F17+F23</f>
        <v>4968</v>
      </c>
      <c r="G48" s="13">
        <f t="shared" si="23"/>
        <v>13180.46</v>
      </c>
      <c r="H48" s="13">
        <f t="shared" si="23"/>
        <v>4068.7903000000001</v>
      </c>
      <c r="I48" s="13">
        <f t="shared" si="23"/>
        <v>194.2714</v>
      </c>
      <c r="J48" s="13">
        <f t="shared" si="23"/>
        <v>197.33600000000001</v>
      </c>
      <c r="K48" s="13">
        <f t="shared" si="23"/>
        <v>0</v>
      </c>
      <c r="L48" s="13">
        <f t="shared" si="23"/>
        <v>0</v>
      </c>
      <c r="M48" s="13">
        <f t="shared" si="23"/>
        <v>0</v>
      </c>
      <c r="N48" s="13">
        <f t="shared" si="23"/>
        <v>0</v>
      </c>
      <c r="O48" s="13">
        <f t="shared" si="23"/>
        <v>0</v>
      </c>
      <c r="P48" s="13">
        <f t="shared" si="23"/>
        <v>0</v>
      </c>
      <c r="Q48" s="13">
        <f t="shared" si="23"/>
        <v>0</v>
      </c>
      <c r="R48" s="15"/>
    </row>
    <row r="49" spans="1:18" x14ac:dyDescent="0.2">
      <c r="A49" s="35"/>
      <c r="B49" s="36"/>
      <c r="C49" s="28"/>
      <c r="D49" s="8" t="s">
        <v>13</v>
      </c>
      <c r="E49" s="7">
        <f t="shared" si="11"/>
        <v>8076.0979600000001</v>
      </c>
      <c r="F49" s="13">
        <f t="shared" ref="F49:Q49" si="24">F12+F18+F24</f>
        <v>5309.4049999999997</v>
      </c>
      <c r="G49" s="13">
        <f t="shared" si="24"/>
        <v>2766.6929600000003</v>
      </c>
      <c r="H49" s="13">
        <f t="shared" si="24"/>
        <v>0</v>
      </c>
      <c r="I49" s="13">
        <f t="shared" si="24"/>
        <v>0</v>
      </c>
      <c r="J49" s="13">
        <f t="shared" si="24"/>
        <v>0</v>
      </c>
      <c r="K49" s="13">
        <f t="shared" si="24"/>
        <v>0</v>
      </c>
      <c r="L49" s="13">
        <f t="shared" si="24"/>
        <v>0</v>
      </c>
      <c r="M49" s="13">
        <f t="shared" si="24"/>
        <v>0</v>
      </c>
      <c r="N49" s="13">
        <f t="shared" si="24"/>
        <v>0</v>
      </c>
      <c r="O49" s="13">
        <f t="shared" si="24"/>
        <v>0</v>
      </c>
      <c r="P49" s="13">
        <f t="shared" si="24"/>
        <v>0</v>
      </c>
      <c r="Q49" s="13">
        <f t="shared" si="24"/>
        <v>0</v>
      </c>
      <c r="R49" s="15"/>
    </row>
    <row r="50" spans="1:18" ht="24" x14ac:dyDescent="0.2">
      <c r="A50" s="35"/>
      <c r="B50" s="36"/>
      <c r="C50" s="28"/>
      <c r="D50" s="8" t="s">
        <v>14</v>
      </c>
      <c r="E50" s="7">
        <f t="shared" si="11"/>
        <v>392552.08508000005</v>
      </c>
      <c r="F50" s="9">
        <f>F13+F19+F25+F31</f>
        <v>27120.896929999999</v>
      </c>
      <c r="G50" s="9">
        <f t="shared" ref="G50:Q50" si="25">G13+G19+G25</f>
        <v>37385.326890000004</v>
      </c>
      <c r="H50" s="9">
        <f t="shared" si="25"/>
        <v>30637.616620000004</v>
      </c>
      <c r="I50" s="9">
        <f t="shared" si="25"/>
        <v>25431.622320000002</v>
      </c>
      <c r="J50" s="9">
        <f t="shared" si="25"/>
        <v>25431.622320000002</v>
      </c>
      <c r="K50" s="9">
        <f t="shared" si="25"/>
        <v>31215</v>
      </c>
      <c r="L50" s="9">
        <f t="shared" si="25"/>
        <v>32463.599999999999</v>
      </c>
      <c r="M50" s="9">
        <f t="shared" si="25"/>
        <v>33762.100000000006</v>
      </c>
      <c r="N50" s="9">
        <f t="shared" si="25"/>
        <v>35112.699999999997</v>
      </c>
      <c r="O50" s="9">
        <f t="shared" si="25"/>
        <v>36517</v>
      </c>
      <c r="P50" s="9">
        <f t="shared" si="25"/>
        <v>37977.699999999997</v>
      </c>
      <c r="Q50" s="9">
        <f t="shared" si="25"/>
        <v>39496.9</v>
      </c>
      <c r="R50" s="15"/>
    </row>
    <row r="51" spans="1:18" x14ac:dyDescent="0.2">
      <c r="A51" s="37"/>
      <c r="B51" s="38"/>
      <c r="C51" s="28"/>
      <c r="D51" s="8" t="s">
        <v>15</v>
      </c>
      <c r="E51" s="7">
        <f>SUM(F51:Q51)</f>
        <v>381435.15057111898</v>
      </c>
      <c r="F51" s="9">
        <f t="shared" ref="F51:Q51" si="26">F14+F20+F26</f>
        <v>0</v>
      </c>
      <c r="G51" s="9">
        <f t="shared" si="26"/>
        <v>0</v>
      </c>
      <c r="H51" s="9">
        <f t="shared" si="26"/>
        <v>51721</v>
      </c>
      <c r="I51" s="9">
        <f t="shared" si="26"/>
        <v>52440</v>
      </c>
      <c r="J51" s="9">
        <f t="shared" si="26"/>
        <v>32770.995840000003</v>
      </c>
      <c r="K51" s="9">
        <f t="shared" si="26"/>
        <v>33268.635673600002</v>
      </c>
      <c r="L51" s="9">
        <f t="shared" si="26"/>
        <v>33786.181100543996</v>
      </c>
      <c r="M51" s="9">
        <f t="shared" si="26"/>
        <v>34324.428344565764</v>
      </c>
      <c r="N51" s="9">
        <f t="shared" si="26"/>
        <v>34884.205478348391</v>
      </c>
      <c r="O51" s="9">
        <f t="shared" si="26"/>
        <v>35466.373697482326</v>
      </c>
      <c r="P51" s="9">
        <f t="shared" si="26"/>
        <v>36071.828645381625</v>
      </c>
      <c r="Q51" s="9">
        <f t="shared" si="26"/>
        <v>36701.50179119689</v>
      </c>
    </row>
    <row r="52" spans="1:18" x14ac:dyDescent="0.2">
      <c r="A52" s="32" t="s">
        <v>19</v>
      </c>
      <c r="B52" s="32"/>
      <c r="C52" s="5"/>
      <c r="D52" s="5"/>
      <c r="E52" s="7">
        <f t="shared" si="11"/>
        <v>0</v>
      </c>
      <c r="F52" s="7"/>
      <c r="G52" s="7"/>
      <c r="H52" s="7">
        <f t="shared" si="12"/>
        <v>0</v>
      </c>
      <c r="I52" s="7">
        <f t="shared" si="13"/>
        <v>0</v>
      </c>
      <c r="J52" s="7">
        <f t="shared" si="13"/>
        <v>0</v>
      </c>
      <c r="K52" s="7">
        <f t="shared" si="13"/>
        <v>0</v>
      </c>
      <c r="L52" s="7">
        <f t="shared" ref="L52:Q52" si="27">K52*1.03</f>
        <v>0</v>
      </c>
      <c r="M52" s="7">
        <f t="shared" si="27"/>
        <v>0</v>
      </c>
      <c r="N52" s="7">
        <f t="shared" si="27"/>
        <v>0</v>
      </c>
      <c r="O52" s="7">
        <f t="shared" si="27"/>
        <v>0</v>
      </c>
      <c r="P52" s="7">
        <f t="shared" si="27"/>
        <v>0</v>
      </c>
      <c r="Q52" s="7">
        <f t="shared" si="27"/>
        <v>0</v>
      </c>
    </row>
    <row r="53" spans="1:18" x14ac:dyDescent="0.2">
      <c r="A53" s="22" t="s">
        <v>22</v>
      </c>
      <c r="B53" s="23"/>
      <c r="C53" s="28"/>
      <c r="D53" s="6" t="s">
        <v>11</v>
      </c>
      <c r="E53" s="7">
        <f>SUM(E54:E58)</f>
        <v>804672.19131111901</v>
      </c>
      <c r="F53" s="7">
        <f>SUM(F54:F58)</f>
        <v>37398.301930000001</v>
      </c>
      <c r="G53" s="7">
        <f>SUM(G54:G58)</f>
        <v>53332.479850000003</v>
      </c>
      <c r="H53" s="7">
        <f t="shared" ref="H53:Q53" si="28">SUM(H54:H58)</f>
        <v>86427.406920000009</v>
      </c>
      <c r="I53" s="7">
        <f t="shared" si="28"/>
        <v>78065.893720000007</v>
      </c>
      <c r="J53" s="7">
        <f t="shared" si="28"/>
        <v>58399.954160000008</v>
      </c>
      <c r="K53" s="7">
        <f t="shared" si="28"/>
        <v>64483.635673600002</v>
      </c>
      <c r="L53" s="7">
        <f t="shared" si="28"/>
        <v>66249.781100544002</v>
      </c>
      <c r="M53" s="7">
        <f t="shared" si="28"/>
        <v>68086.52834456577</v>
      </c>
      <c r="N53" s="7">
        <f t="shared" si="28"/>
        <v>69996.905478348388</v>
      </c>
      <c r="O53" s="7">
        <f t="shared" si="28"/>
        <v>71983.373697482326</v>
      </c>
      <c r="P53" s="7">
        <f t="shared" si="28"/>
        <v>74049.528645381622</v>
      </c>
      <c r="Q53" s="7">
        <f t="shared" si="28"/>
        <v>76198.401791196899</v>
      </c>
    </row>
    <row r="54" spans="1:18" x14ac:dyDescent="0.2">
      <c r="A54" s="24"/>
      <c r="B54" s="25"/>
      <c r="C54" s="28"/>
      <c r="D54" s="8" t="s">
        <v>23</v>
      </c>
      <c r="E54" s="7">
        <f t="shared" si="11"/>
        <v>0</v>
      </c>
      <c r="F54" s="9">
        <f>F47</f>
        <v>0</v>
      </c>
      <c r="G54" s="9">
        <f t="shared" ref="G54:Q54" si="29">G47</f>
        <v>0</v>
      </c>
      <c r="H54" s="9">
        <f t="shared" si="29"/>
        <v>0</v>
      </c>
      <c r="I54" s="9">
        <f t="shared" si="29"/>
        <v>0</v>
      </c>
      <c r="J54" s="9">
        <f t="shared" si="29"/>
        <v>0</v>
      </c>
      <c r="K54" s="9">
        <f t="shared" si="29"/>
        <v>0</v>
      </c>
      <c r="L54" s="9">
        <f t="shared" si="29"/>
        <v>0</v>
      </c>
      <c r="M54" s="9">
        <f t="shared" si="29"/>
        <v>0</v>
      </c>
      <c r="N54" s="9">
        <f t="shared" si="29"/>
        <v>0</v>
      </c>
      <c r="O54" s="9">
        <f t="shared" si="29"/>
        <v>0</v>
      </c>
      <c r="P54" s="9">
        <f t="shared" si="29"/>
        <v>0</v>
      </c>
      <c r="Q54" s="9">
        <f t="shared" si="29"/>
        <v>0</v>
      </c>
    </row>
    <row r="55" spans="1:18" x14ac:dyDescent="0.2">
      <c r="A55" s="24"/>
      <c r="B55" s="25"/>
      <c r="C55" s="28"/>
      <c r="D55" s="8" t="s">
        <v>12</v>
      </c>
      <c r="E55" s="7">
        <f t="shared" si="11"/>
        <v>22608.8577</v>
      </c>
      <c r="F55" s="9">
        <f t="shared" ref="F55:Q57" si="30">F48</f>
        <v>4968</v>
      </c>
      <c r="G55" s="9">
        <f t="shared" si="30"/>
        <v>13180.46</v>
      </c>
      <c r="H55" s="9">
        <f t="shared" si="30"/>
        <v>4068.7903000000001</v>
      </c>
      <c r="I55" s="9">
        <f t="shared" si="30"/>
        <v>194.2714</v>
      </c>
      <c r="J55" s="9">
        <f t="shared" si="30"/>
        <v>197.33600000000001</v>
      </c>
      <c r="K55" s="9">
        <f t="shared" si="30"/>
        <v>0</v>
      </c>
      <c r="L55" s="9">
        <f t="shared" si="30"/>
        <v>0</v>
      </c>
      <c r="M55" s="9">
        <f t="shared" si="30"/>
        <v>0</v>
      </c>
      <c r="N55" s="9">
        <f t="shared" si="30"/>
        <v>0</v>
      </c>
      <c r="O55" s="9">
        <f t="shared" si="30"/>
        <v>0</v>
      </c>
      <c r="P55" s="9">
        <f t="shared" si="30"/>
        <v>0</v>
      </c>
      <c r="Q55" s="9">
        <f t="shared" si="30"/>
        <v>0</v>
      </c>
    </row>
    <row r="56" spans="1:18" x14ac:dyDescent="0.2">
      <c r="A56" s="24"/>
      <c r="B56" s="25"/>
      <c r="C56" s="28"/>
      <c r="D56" s="8" t="s">
        <v>13</v>
      </c>
      <c r="E56" s="7">
        <f t="shared" si="11"/>
        <v>8076.0979600000001</v>
      </c>
      <c r="F56" s="9">
        <f t="shared" si="30"/>
        <v>5309.4049999999997</v>
      </c>
      <c r="G56" s="9">
        <f t="shared" si="30"/>
        <v>2766.6929600000003</v>
      </c>
      <c r="H56" s="9">
        <f t="shared" si="30"/>
        <v>0</v>
      </c>
      <c r="I56" s="9">
        <f t="shared" si="30"/>
        <v>0</v>
      </c>
      <c r="J56" s="9">
        <f t="shared" si="30"/>
        <v>0</v>
      </c>
      <c r="K56" s="9">
        <f t="shared" si="30"/>
        <v>0</v>
      </c>
      <c r="L56" s="9">
        <f t="shared" si="30"/>
        <v>0</v>
      </c>
      <c r="M56" s="9">
        <f t="shared" si="30"/>
        <v>0</v>
      </c>
      <c r="N56" s="9">
        <f t="shared" si="30"/>
        <v>0</v>
      </c>
      <c r="O56" s="9">
        <f t="shared" si="30"/>
        <v>0</v>
      </c>
      <c r="P56" s="9">
        <f t="shared" si="30"/>
        <v>0</v>
      </c>
      <c r="Q56" s="9">
        <f t="shared" si="30"/>
        <v>0</v>
      </c>
    </row>
    <row r="57" spans="1:18" ht="24" x14ac:dyDescent="0.2">
      <c r="A57" s="24"/>
      <c r="B57" s="25"/>
      <c r="C57" s="28"/>
      <c r="D57" s="8" t="s">
        <v>14</v>
      </c>
      <c r="E57" s="7">
        <f t="shared" si="11"/>
        <v>392552.08508000005</v>
      </c>
      <c r="F57" s="9">
        <f t="shared" si="30"/>
        <v>27120.896929999999</v>
      </c>
      <c r="G57" s="9">
        <f t="shared" si="30"/>
        <v>37385.326890000004</v>
      </c>
      <c r="H57" s="9">
        <f t="shared" si="30"/>
        <v>30637.616620000004</v>
      </c>
      <c r="I57" s="9">
        <f t="shared" si="30"/>
        <v>25431.622320000002</v>
      </c>
      <c r="J57" s="9">
        <f t="shared" si="30"/>
        <v>25431.622320000002</v>
      </c>
      <c r="K57" s="9">
        <f t="shared" si="30"/>
        <v>31215</v>
      </c>
      <c r="L57" s="9">
        <f t="shared" si="30"/>
        <v>32463.599999999999</v>
      </c>
      <c r="M57" s="9">
        <f t="shared" si="30"/>
        <v>33762.100000000006</v>
      </c>
      <c r="N57" s="9">
        <f t="shared" si="30"/>
        <v>35112.699999999997</v>
      </c>
      <c r="O57" s="9">
        <f t="shared" si="30"/>
        <v>36517</v>
      </c>
      <c r="P57" s="9">
        <f t="shared" si="30"/>
        <v>37977.699999999997</v>
      </c>
      <c r="Q57" s="9">
        <f t="shared" si="30"/>
        <v>39496.9</v>
      </c>
    </row>
    <row r="58" spans="1:18" x14ac:dyDescent="0.2">
      <c r="A58" s="26"/>
      <c r="B58" s="27"/>
      <c r="C58" s="28"/>
      <c r="D58" s="8" t="s">
        <v>15</v>
      </c>
      <c r="E58" s="7">
        <f t="shared" si="11"/>
        <v>381435.15057111898</v>
      </c>
      <c r="F58" s="9">
        <f>F51</f>
        <v>0</v>
      </c>
      <c r="G58" s="9">
        <f t="shared" ref="G58:Q58" si="31">G51</f>
        <v>0</v>
      </c>
      <c r="H58" s="9">
        <f t="shared" si="31"/>
        <v>51721</v>
      </c>
      <c r="I58" s="9">
        <f t="shared" si="31"/>
        <v>52440</v>
      </c>
      <c r="J58" s="9">
        <f t="shared" si="31"/>
        <v>32770.995840000003</v>
      </c>
      <c r="K58" s="9">
        <f t="shared" si="31"/>
        <v>33268.635673600002</v>
      </c>
      <c r="L58" s="9">
        <f t="shared" si="31"/>
        <v>33786.181100543996</v>
      </c>
      <c r="M58" s="9">
        <f t="shared" si="31"/>
        <v>34324.428344565764</v>
      </c>
      <c r="N58" s="9">
        <f t="shared" si="31"/>
        <v>34884.205478348391</v>
      </c>
      <c r="O58" s="9">
        <f t="shared" si="31"/>
        <v>35466.373697482326</v>
      </c>
      <c r="P58" s="9">
        <f t="shared" si="31"/>
        <v>36071.828645381625</v>
      </c>
      <c r="Q58" s="9">
        <f t="shared" si="31"/>
        <v>36701.50179119689</v>
      </c>
    </row>
  </sheetData>
  <mergeCells count="29">
    <mergeCell ref="A27:A32"/>
    <mergeCell ref="B27:B32"/>
    <mergeCell ref="C27:C32"/>
    <mergeCell ref="E6:Q6"/>
    <mergeCell ref="C9:C14"/>
    <mergeCell ref="C15:C20"/>
    <mergeCell ref="A9:A14"/>
    <mergeCell ref="B9:B14"/>
    <mergeCell ref="A21:A26"/>
    <mergeCell ref="A6:A7"/>
    <mergeCell ref="B6:B7"/>
    <mergeCell ref="C6:C7"/>
    <mergeCell ref="D6:D7"/>
    <mergeCell ref="A2:Q2"/>
    <mergeCell ref="A4:Q4"/>
    <mergeCell ref="A53:B58"/>
    <mergeCell ref="C53:C58"/>
    <mergeCell ref="B15:B20"/>
    <mergeCell ref="A15:A20"/>
    <mergeCell ref="A52:B52"/>
    <mergeCell ref="A46:B51"/>
    <mergeCell ref="C46:C51"/>
    <mergeCell ref="A33:B38"/>
    <mergeCell ref="C33:C38"/>
    <mergeCell ref="A39:B39"/>
    <mergeCell ref="A40:B45"/>
    <mergeCell ref="C40:C45"/>
    <mergeCell ref="C21:C26"/>
    <mergeCell ref="B21:B26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 30 года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Батаева Оксана Анатольевна</cp:lastModifiedBy>
  <cp:lastPrinted>2021-04-14T09:29:11Z</cp:lastPrinted>
  <dcterms:created xsi:type="dcterms:W3CDTF">2017-06-27T07:14:46Z</dcterms:created>
  <dcterms:modified xsi:type="dcterms:W3CDTF">2021-04-14T09:32:27Z</dcterms:modified>
</cp:coreProperties>
</file>