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обмен\Лякина\451-п от 25.08.2021\"/>
    </mc:Choice>
  </mc:AlternateContent>
  <bookViews>
    <workbookView xWindow="-120" yWindow="-120" windowWidth="29040" windowHeight="15840"/>
  </bookViews>
  <sheets>
    <sheet name="проект сокращен. (2)" sheetId="3" r:id="rId1"/>
  </sheets>
  <definedNames>
    <definedName name="_xlnm.Print_Titles" localSheetId="0">'проект сокращен. (2)'!$8:$10</definedName>
    <definedName name="_xlnm.Print_Area" localSheetId="0">'проект сокращен. (2)'!$A$1:$S$61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3" l="1"/>
  <c r="E28" i="3"/>
  <c r="R28" i="3" l="1"/>
  <c r="Q28" i="3"/>
  <c r="P28" i="3"/>
  <c r="O28" i="3"/>
  <c r="N28" i="3"/>
  <c r="M28" i="3"/>
  <c r="L28" i="3"/>
  <c r="K28" i="3"/>
  <c r="J28" i="3"/>
  <c r="I28" i="3"/>
  <c r="H28" i="3"/>
  <c r="G28" i="3"/>
  <c r="S28" i="3"/>
  <c r="S31" i="3" l="1"/>
  <c r="R31" i="3"/>
  <c r="Q31" i="3"/>
  <c r="P31" i="3"/>
  <c r="O31" i="3"/>
  <c r="N31" i="3"/>
  <c r="M31" i="3"/>
  <c r="L31" i="3"/>
  <c r="K31" i="3"/>
  <c r="J31" i="3"/>
  <c r="I31" i="3"/>
  <c r="H31" i="3"/>
  <c r="G31" i="3"/>
  <c r="S13" i="3"/>
  <c r="R13" i="3"/>
  <c r="Q13" i="3"/>
  <c r="P13" i="3"/>
  <c r="O13" i="3"/>
  <c r="N13" i="3"/>
  <c r="M13" i="3"/>
  <c r="L13" i="3"/>
  <c r="K13" i="3"/>
  <c r="J13" i="3"/>
  <c r="I13" i="3"/>
  <c r="H13" i="3"/>
  <c r="S61" i="3" l="1"/>
  <c r="R61" i="3"/>
  <c r="Q61" i="3"/>
  <c r="P61" i="3"/>
  <c r="O61" i="3"/>
  <c r="N61" i="3"/>
  <c r="M61" i="3"/>
  <c r="L61" i="3"/>
  <c r="K61" i="3"/>
  <c r="J61" i="3"/>
  <c r="I61" i="3"/>
  <c r="H61" i="3"/>
  <c r="G61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S46" i="3"/>
  <c r="R46" i="3"/>
  <c r="Q46" i="3"/>
  <c r="P46" i="3"/>
  <c r="O46" i="3"/>
  <c r="N46" i="3"/>
  <c r="M46" i="3"/>
  <c r="L46" i="3"/>
  <c r="K46" i="3"/>
  <c r="J46" i="3"/>
  <c r="I46" i="3"/>
  <c r="H46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G14" i="3" l="1"/>
  <c r="G15" i="3"/>
  <c r="G21" i="3"/>
  <c r="G23" i="3"/>
  <c r="G27" i="3"/>
  <c r="G30" i="3"/>
  <c r="G33" i="3"/>
  <c r="I33" i="3" s="1"/>
  <c r="K33" i="3" s="1"/>
  <c r="M33" i="3" s="1"/>
  <c r="O33" i="3" s="1"/>
  <c r="Q33" i="3" s="1"/>
  <c r="S33" i="3" s="1"/>
  <c r="R33" i="3"/>
  <c r="P33" i="3"/>
  <c r="N33" i="3"/>
  <c r="L33" i="3"/>
  <c r="J33" i="3"/>
  <c r="H33" i="3"/>
  <c r="R30" i="3"/>
  <c r="P30" i="3"/>
  <c r="N30" i="3"/>
  <c r="L30" i="3"/>
  <c r="J30" i="3"/>
  <c r="I30" i="3"/>
  <c r="K30" i="3" s="1"/>
  <c r="M30" i="3" s="1"/>
  <c r="O30" i="3" s="1"/>
  <c r="Q30" i="3" s="1"/>
  <c r="S30" i="3" s="1"/>
  <c r="H30" i="3"/>
  <c r="R27" i="3"/>
  <c r="P27" i="3"/>
  <c r="N27" i="3"/>
  <c r="L27" i="3"/>
  <c r="J27" i="3"/>
  <c r="I27" i="3"/>
  <c r="K27" i="3" s="1"/>
  <c r="M27" i="3" s="1"/>
  <c r="O27" i="3" s="1"/>
  <c r="Q27" i="3" s="1"/>
  <c r="S27" i="3" s="1"/>
  <c r="H27" i="3"/>
  <c r="R23" i="3"/>
  <c r="P23" i="3"/>
  <c r="N23" i="3"/>
  <c r="L23" i="3"/>
  <c r="J23" i="3"/>
  <c r="I23" i="3"/>
  <c r="K23" i="3" s="1"/>
  <c r="M23" i="3" s="1"/>
  <c r="O23" i="3" s="1"/>
  <c r="Q23" i="3" s="1"/>
  <c r="S23" i="3" s="1"/>
  <c r="H23" i="3"/>
  <c r="R21" i="3"/>
  <c r="P21" i="3"/>
  <c r="N21" i="3"/>
  <c r="L21" i="3"/>
  <c r="J21" i="3"/>
  <c r="I21" i="3"/>
  <c r="K21" i="3" s="1"/>
  <c r="M21" i="3" s="1"/>
  <c r="O21" i="3" s="1"/>
  <c r="Q21" i="3" s="1"/>
  <c r="S21" i="3" s="1"/>
  <c r="H21" i="3"/>
  <c r="R15" i="3"/>
  <c r="P15" i="3"/>
  <c r="N15" i="3"/>
  <c r="L15" i="3"/>
  <c r="J15" i="3"/>
  <c r="I15" i="3"/>
  <c r="K15" i="3" s="1"/>
  <c r="M15" i="3" s="1"/>
  <c r="O15" i="3" s="1"/>
  <c r="Q15" i="3" s="1"/>
  <c r="S15" i="3" s="1"/>
  <c r="H15" i="3"/>
  <c r="R14" i="3"/>
  <c r="P14" i="3"/>
  <c r="N14" i="3"/>
  <c r="L14" i="3"/>
  <c r="J14" i="3"/>
  <c r="I14" i="3"/>
  <c r="K14" i="3" s="1"/>
  <c r="M14" i="3" s="1"/>
  <c r="O14" i="3" s="1"/>
  <c r="Q14" i="3" s="1"/>
  <c r="S14" i="3" s="1"/>
  <c r="H14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G46" i="3" l="1"/>
  <c r="F12" i="3" l="1"/>
  <c r="E57" i="3" l="1"/>
  <c r="E40" i="3" l="1"/>
  <c r="E39" i="3"/>
  <c r="F36" i="3" l="1"/>
  <c r="F61" i="3" l="1"/>
  <c r="F56" i="3" l="1"/>
  <c r="F31" i="3" l="1"/>
  <c r="F27" i="3" l="1"/>
  <c r="C24" i="3" l="1"/>
  <c r="D24" i="3"/>
  <c r="D13" i="3" l="1"/>
  <c r="E13" i="3"/>
  <c r="E61" i="3" l="1"/>
  <c r="E60" i="3"/>
  <c r="F60" i="3" l="1"/>
  <c r="E56" i="3"/>
  <c r="E55" i="3" l="1"/>
  <c r="E47" i="3"/>
  <c r="E46" i="3"/>
  <c r="F45" i="3"/>
  <c r="F44" i="3"/>
  <c r="F39" i="3"/>
  <c r="F33" i="3"/>
  <c r="F47" i="3" l="1"/>
  <c r="F55" i="3"/>
  <c r="F46" i="3"/>
  <c r="E41" i="3"/>
  <c r="F40" i="3"/>
  <c r="E30" i="3" l="1"/>
  <c r="E31" i="3" s="1"/>
  <c r="E23" i="3"/>
  <c r="E21" i="3"/>
  <c r="E15" i="3"/>
  <c r="E18" i="3" s="1"/>
  <c r="E14" i="3"/>
  <c r="F13" i="3"/>
  <c r="F30" i="3" l="1"/>
  <c r="E24" i="3"/>
  <c r="F14" i="3"/>
  <c r="F17" i="3" s="1"/>
  <c r="E17" i="3"/>
  <c r="F23" i="3"/>
  <c r="F15" i="3"/>
  <c r="F16" i="3" s="1"/>
  <c r="F21" i="3"/>
  <c r="E16" i="3"/>
  <c r="F24" i="3" l="1"/>
  <c r="F57" i="3" l="1"/>
  <c r="F41" i="3" l="1"/>
  <c r="G41" i="3"/>
  <c r="L41" i="3" l="1"/>
  <c r="I41" i="3"/>
  <c r="M41" i="3"/>
  <c r="P41" i="3"/>
  <c r="Q41" i="3"/>
  <c r="H41" i="3"/>
  <c r="J41" i="3"/>
  <c r="K41" i="3"/>
  <c r="N41" i="3"/>
  <c r="O41" i="3"/>
  <c r="R41" i="3"/>
  <c r="S41" i="3"/>
  <c r="G24" i="3" l="1"/>
  <c r="H24" i="3"/>
  <c r="J24" i="3"/>
  <c r="I17" i="3"/>
  <c r="P17" i="3"/>
  <c r="L24" i="3" l="1"/>
  <c r="S24" i="3"/>
  <c r="K24" i="3"/>
  <c r="S17" i="3"/>
  <c r="R24" i="3"/>
  <c r="M18" i="3"/>
  <c r="O24" i="3"/>
  <c r="P18" i="3"/>
  <c r="N17" i="3"/>
  <c r="G18" i="3"/>
  <c r="G17" i="3"/>
  <c r="L18" i="3"/>
  <c r="Q18" i="3"/>
  <c r="J18" i="3"/>
  <c r="O17" i="3"/>
  <c r="O18" i="3"/>
  <c r="Q16" i="3"/>
  <c r="Q19" i="3" s="1"/>
  <c r="I18" i="3"/>
  <c r="M24" i="3"/>
  <c r="H16" i="3"/>
  <c r="I24" i="3"/>
  <c r="P16" i="3"/>
  <c r="P19" i="3" s="1"/>
  <c r="L17" i="3"/>
  <c r="N16" i="3"/>
  <c r="N19" i="3" s="1"/>
  <c r="P24" i="3"/>
  <c r="K18" i="3"/>
  <c r="I16" i="3"/>
  <c r="I19" i="3" s="1"/>
  <c r="L16" i="3"/>
  <c r="L19" i="3" s="1"/>
  <c r="R17" i="3"/>
  <c r="N24" i="3"/>
  <c r="Q17" i="3"/>
  <c r="Q24" i="3"/>
  <c r="H19" i="3"/>
  <c r="H18" i="3"/>
  <c r="R18" i="3"/>
  <c r="M16" i="3"/>
  <c r="M19" i="3" s="1"/>
  <c r="K16" i="3"/>
  <c r="K19" i="3" s="1"/>
  <c r="K17" i="3"/>
  <c r="N18" i="3"/>
  <c r="R16" i="3"/>
  <c r="R19" i="3" s="1"/>
  <c r="H17" i="3"/>
  <c r="S18" i="3"/>
  <c r="S16" i="3"/>
  <c r="S19" i="3" s="1"/>
  <c r="O16" i="3"/>
  <c r="O19" i="3" s="1"/>
  <c r="M17" i="3"/>
  <c r="G16" i="3"/>
  <c r="G19" i="3" s="1"/>
  <c r="F18" i="3"/>
  <c r="G13" i="3"/>
  <c r="F19" i="3"/>
  <c r="J16" i="3" l="1"/>
  <c r="J19" i="3" s="1"/>
  <c r="J17" i="3"/>
</calcChain>
</file>

<file path=xl/sharedStrings.xml><?xml version="1.0" encoding="utf-8"?>
<sst xmlns="http://schemas.openxmlformats.org/spreadsheetml/2006/main" count="106" uniqueCount="74">
  <si>
    <t>Показатели</t>
  </si>
  <si>
    <t>Единица измерения</t>
  </si>
  <si>
    <t>отчет</t>
  </si>
  <si>
    <t>1. Демографическая ситуация</t>
  </si>
  <si>
    <t>% к предыдущему году в сопоставимых ценах</t>
  </si>
  <si>
    <t>%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</si>
  <si>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</si>
  <si>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</si>
  <si>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3. Рынок товаров и услуг</t>
  </si>
  <si>
    <t>3.1. Торговля и общественное питание</t>
  </si>
  <si>
    <t>человек</t>
  </si>
  <si>
    <t xml:space="preserve">Приложение </t>
  </si>
  <si>
    <t>городского поселения Пойковский</t>
  </si>
  <si>
    <t>Прогноз социально-экономического развития муниципального образования городское поселения Пойковский на долгосрочный период</t>
  </si>
  <si>
    <t>2. Отгружено товаров и услуг</t>
  </si>
  <si>
    <t xml:space="preserve">тыс. рублей </t>
  </si>
  <si>
    <t>Реализовано сельскохозяйственной продукции (без учета населения)</t>
  </si>
  <si>
    <t>Индекс продукции сельского хозяйства</t>
  </si>
  <si>
    <t>единиц</t>
  </si>
  <si>
    <t>1.1.Численность населения (среднегодовая)*</t>
  </si>
  <si>
    <t>Число родившихся</t>
  </si>
  <si>
    <t>Число умерших</t>
  </si>
  <si>
    <t>Естественный прирост</t>
  </si>
  <si>
    <t>промилле</t>
  </si>
  <si>
    <t>1.2.Число прибывших</t>
  </si>
  <si>
    <t>Миграция: Всего</t>
  </si>
  <si>
    <t>1.3.Число выбывших</t>
  </si>
  <si>
    <t>Миграционный прирост: Всего</t>
  </si>
  <si>
    <t>2.2. Строительство и инвестиции</t>
  </si>
  <si>
    <t>2.3. Транспорт и связь</t>
  </si>
  <si>
    <t xml:space="preserve">4. Финансы </t>
  </si>
  <si>
    <t>4.1. Доходы-расходы муниципального образования</t>
  </si>
  <si>
    <t>5. Жилищный фонд</t>
  </si>
  <si>
    <t>Общая площадь жилищного фонда</t>
  </si>
  <si>
    <t>Общая площадь муниципального жилищного фонда</t>
  </si>
  <si>
    <t>Доходы, полученные от продажи земельных участков</t>
  </si>
  <si>
    <t>тыс. рублей</t>
  </si>
  <si>
    <t xml:space="preserve">Доходы, полученные от арендной платы за землю
 </t>
  </si>
  <si>
    <t>7. Труд и занятость</t>
  </si>
  <si>
    <t>7.1. Численность работников</t>
  </si>
  <si>
    <t xml:space="preserve">Уровень зарегистрированной безработицы </t>
  </si>
  <si>
    <t>Численность безработных, зарегистрированных в службе занятости (на конец года)</t>
  </si>
  <si>
    <t>8. Уровень жизни населения</t>
  </si>
  <si>
    <t>8.1. Оплата труда</t>
  </si>
  <si>
    <t>% к предыдущему году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</si>
  <si>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</si>
  <si>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</si>
  <si>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</si>
  <si>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</si>
  <si>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</si>
  <si>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</si>
  <si>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</si>
  <si>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оценка</t>
  </si>
  <si>
    <t>Юридические лица, осуществляющие деятельность торговли и общественного питания</t>
  </si>
  <si>
    <t xml:space="preserve">отчет </t>
  </si>
  <si>
    <t>Среднесписочная численность работников муниципальных и бюджетных учреждений, организаций (без внешних совместителей)</t>
  </si>
  <si>
    <t>млн. рублей</t>
  </si>
  <si>
    <t>прогноз</t>
  </si>
  <si>
    <t>рублей</t>
  </si>
  <si>
    <t>Величина прожиточного минимума в среднем на душу населения в месяц</t>
  </si>
  <si>
    <t>2.1. Сельское хозяйство</t>
  </si>
  <si>
    <t>вариант 2 (базовый)</t>
  </si>
  <si>
    <t>вариант 1 (консервативный)</t>
  </si>
  <si>
    <t>Общий коэффициент рождаемости</t>
  </si>
  <si>
    <t>Общий коэффициент смертности</t>
  </si>
  <si>
    <t>Общий коэффициент естественного прироста</t>
  </si>
  <si>
    <t xml:space="preserve">Объем инвестиций (в основной капитал) по крупным и средним предприятиям в целом по Нефтеюганскому району </t>
  </si>
  <si>
    <t>Индекс физического объема инвестиций в основной капитал</t>
  </si>
  <si>
    <t>5.1. Общая площадь земли</t>
  </si>
  <si>
    <t>Учреждения физической культуры и спорта</t>
  </si>
  <si>
    <t>Среднемесячная номинальная начисленная заработная плата в целом по Ханты - Мансийскому авт. округу - Югра</t>
  </si>
  <si>
    <t>тыс. м2</t>
  </si>
  <si>
    <t>к постановлению Администрации</t>
  </si>
  <si>
    <r>
      <t>от__</t>
    </r>
    <r>
      <rPr>
        <u/>
        <sz val="13"/>
        <rFont val="Arial"/>
        <family val="2"/>
        <charset val="204"/>
      </rPr>
      <t>25.08.2021</t>
    </r>
    <r>
      <rPr>
        <sz val="13"/>
        <rFont val="Arial"/>
        <family val="2"/>
        <charset val="204"/>
      </rPr>
      <t>_____№__</t>
    </r>
    <r>
      <rPr>
        <u/>
        <sz val="13"/>
        <rFont val="Arial"/>
        <family val="2"/>
        <charset val="204"/>
      </rPr>
      <t>451</t>
    </r>
    <r>
      <rPr>
        <u/>
        <sz val="13"/>
        <rFont val="Arial"/>
        <family val="2"/>
        <charset val="204"/>
      </rPr>
      <t>-п</t>
    </r>
    <r>
      <rPr>
        <sz val="13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</si>
</sst>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3"/>
      <color indexed="8"/>
      <name val="Arial"/>
      <family val="2"/>
      <charset val="204"/>
    </font>
    <font>
      <sz val="13"/>
      <name val="Arial"/>
      <family val="2"/>
      <charset val="204"/>
    </font>
    <font>
      <u/>
      <sz val="13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0" fontId="2" fillId="2" borderId="0" xfId="0" applyFont="1" applyFill="1"/>
    <xf numFmtId="165" fontId="2" fillId="2" borderId="4" xfId="1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/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 applyProtection="1">
      <alignment horizontal="center" vertical="center"/>
    </xf>
    <xf numFmtId="3" fontId="2" fillId="2" borderId="4" xfId="1" applyNumberFormat="1" applyFont="1" applyFill="1" applyBorder="1" applyAlignment="1" applyProtection="1">
      <alignment horizontal="center" vertical="center"/>
    </xf>
    <xf numFmtId="3" fontId="12" fillId="2" borderId="4" xfId="1" applyNumberFormat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2" borderId="1" xfId="1" applyFont="1" applyFill="1" applyBorder="1" applyAlignment="1" applyProtection="1">
      <alignment horizontal="center" vertical="center" wrapText="1"/>
    </xf>
    <xf numFmtId="0" fontId="2" fillId="2" borderId="4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/>
    </xf>
    <xf numFmtId="0" fontId="18" fillId="0" borderId="1" xfId="1" applyFont="1" applyFill="1" applyBorder="1" applyAlignment="1" applyProtection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/>
    </xf>
    <xf numFmtId="3" fontId="12" fillId="2" borderId="1" xfId="1" applyNumberFormat="1" applyFont="1" applyFill="1" applyBorder="1" applyAlignment="1" applyProtection="1">
      <alignment horizontal="center" vertical="center"/>
    </xf>
    <xf numFmtId="0" fontId="12" fillId="2" borderId="1" xfId="1" applyFont="1" applyFill="1" applyBorder="1" applyAlignment="1" applyProtection="1">
      <alignment horizontal="center" vertical="center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9" fillId="2" borderId="1" xfId="1" applyFont="1" applyFill="1" applyBorder="1" applyAlignment="1" applyProtection="1">
      <alignment horizontal="center" vertical="center"/>
    </xf>
    <xf numFmtId="0" fontId="4" fillId="3" borderId="0" xfId="0" applyFont="1" applyFill="1"/>
    <xf numFmtId="0" fontId="7" fillId="2" borderId="1" xfId="1" applyFont="1" applyFill="1" applyBorder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3" borderId="0" xfId="0" applyFont="1" applyFill="1"/>
    <xf numFmtId="3" fontId="8" fillId="2" borderId="1" xfId="1" applyNumberFormat="1" applyFont="1" applyFill="1" applyBorder="1" applyAlignment="1" applyProtection="1">
      <alignment horizontal="center" vertical="center"/>
    </xf>
    <xf numFmtId="3" fontId="8" fillId="2" borderId="1" xfId="1" applyNumberFormat="1" applyFont="1" applyFill="1" applyBorder="1" applyAlignment="1" applyProtection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 applyProtection="1">
      <alignment horizontal="center" vertical="center" wrapText="1"/>
    </xf>
    <xf numFmtId="3" fontId="7" fillId="2" borderId="1" xfId="1" applyNumberFormat="1" applyFont="1" applyFill="1" applyBorder="1" applyAlignment="1" applyProtection="1">
      <alignment horizontal="center" vertical="center"/>
    </xf>
    <xf numFmtId="3" fontId="7" fillId="2" borderId="1" xfId="1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 applyProtection="1">
      <alignment horizontal="center" vertical="center" wrapText="1"/>
    </xf>
    <xf numFmtId="0" fontId="8" fillId="2" borderId="4" xfId="1" applyNumberFormat="1" applyFont="1" applyFill="1" applyBorder="1" applyAlignment="1" applyProtection="1">
      <alignment horizontal="left" vertical="top" wrapText="1"/>
    </xf>
    <xf numFmtId="0" fontId="8" fillId="2" borderId="4" xfId="1" applyNumberFormat="1" applyFont="1" applyFill="1" applyBorder="1" applyAlignment="1" applyProtection="1">
      <alignment horizontal="center" vertical="top" wrapText="1"/>
    </xf>
    <xf numFmtId="0" fontId="8" fillId="2" borderId="5" xfId="1" applyNumberFormat="1" applyFont="1" applyFill="1" applyBorder="1" applyAlignment="1" applyProtection="1">
      <alignment horizontal="center" vertical="center" wrapText="1"/>
    </xf>
    <xf numFmtId="0" fontId="12" fillId="2" borderId="4" xfId="1" applyFont="1" applyFill="1" applyBorder="1" applyAlignment="1" applyProtection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4" fillId="2" borderId="0" xfId="0" applyNumberFormat="1" applyFont="1" applyFill="1"/>
    <xf numFmtId="0" fontId="12" fillId="2" borderId="4" xfId="1" applyFont="1" applyFill="1" applyBorder="1" applyAlignment="1" applyProtection="1">
      <alignment horizontal="center" vertical="center"/>
    </xf>
    <xf numFmtId="3" fontId="8" fillId="2" borderId="5" xfId="2" applyNumberFormat="1" applyFont="1" applyFill="1" applyBorder="1" applyAlignment="1" applyProtection="1">
      <alignment horizontal="center" vertical="center"/>
    </xf>
    <xf numFmtId="3" fontId="2" fillId="2" borderId="1" xfId="2" applyNumberFormat="1" applyFont="1" applyFill="1" applyBorder="1" applyAlignment="1" applyProtection="1">
      <alignment horizontal="center" vertical="center"/>
    </xf>
    <xf numFmtId="3" fontId="8" fillId="2" borderId="1" xfId="2" applyNumberFormat="1" applyFont="1" applyFill="1" applyBorder="1" applyAlignment="1" applyProtection="1">
      <alignment horizontal="center" vertical="center"/>
    </xf>
    <xf numFmtId="0" fontId="8" fillId="2" borderId="4" xfId="1" applyFont="1" applyFill="1" applyBorder="1" applyAlignment="1" applyProtection="1">
      <alignment horizontal="center" vertical="center" wrapText="1"/>
    </xf>
    <xf numFmtId="165" fontId="2" fillId="2" borderId="4" xfId="1" applyNumberFormat="1" applyFont="1" applyFill="1" applyBorder="1" applyAlignment="1" applyProtection="1">
      <alignment horizontal="center" vertical="center"/>
    </xf>
    <xf numFmtId="165" fontId="2" fillId="2" borderId="1" xfId="1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0" fontId="8" fillId="2" borderId="4" xfId="1" applyFont="1" applyFill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1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164" fontId="2" fillId="2" borderId="1" xfId="1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vertical="center" wrapText="1"/>
    </xf>
    <xf numFmtId="0" fontId="12" fillId="2" borderId="4" xfId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top" wrapText="1"/>
    </xf>
    <xf numFmtId="0" fontId="7" fillId="2" borderId="3" xfId="0" applyFont="1" applyFill="1" applyBorder="1" applyAlignment="1" applyProtection="1">
      <alignment horizontal="left" vertical="top" wrapText="1"/>
    </xf>
    <xf numFmtId="0" fontId="7" fillId="2" borderId="2" xfId="0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 applyProtection="1">
      <alignment horizontal="left" vertical="center" wrapText="1"/>
    </xf>
    <xf numFmtId="0" fontId="7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2" borderId="2" xfId="1" applyNumberFormat="1" applyFont="1" applyFill="1" applyBorder="1" applyAlignment="1" applyProtection="1">
      <alignment horizontal="left" vertical="center" wrapText="1"/>
    </xf>
    <xf numFmtId="0" fontId="7" fillId="2" borderId="3" xfId="1" applyNumberFormat="1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 applyProtection="1">
      <alignment horizontal="left" vertical="center"/>
    </xf>
    <xf numFmtId="0" fontId="7" fillId="2" borderId="2" xfId="1" applyFont="1" applyFill="1" applyBorder="1" applyAlignment="1" applyProtection="1">
      <alignment horizontal="left" vertical="center"/>
    </xf>
    <xf numFmtId="0" fontId="7" fillId="2" borderId="3" xfId="1" applyFont="1" applyFill="1" applyBorder="1" applyAlignment="1" applyProtection="1">
      <alignment horizontal="left" vertical="center"/>
    </xf>
    <xf numFmtId="0" fontId="14" fillId="0" borderId="1" xfId="1" applyFont="1" applyFill="1" applyBorder="1" applyAlignment="1" applyProtection="1">
      <alignment horizontal="center" vertical="center"/>
    </xf>
    <xf numFmtId="0" fontId="12" fillId="2" borderId="6" xfId="1" applyFont="1" applyFill="1" applyBorder="1" applyAlignment="1" applyProtection="1">
      <alignment horizontal="center" vertical="center"/>
    </xf>
    <xf numFmtId="0" fontId="12" fillId="2" borderId="4" xfId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3"/>
  <sheetViews>
    <sheetView tabSelected="1" view="pageBreakPreview" topLeftCell="B1" zoomScaleNormal="80" zoomScaleSheetLayoutView="100" workbookViewId="0">
      <pane ySplit="10" topLeftCell="A11" activePane="bottomLeft" state="frozen"/>
      <selection pane="bottomLeft" activeCell="J4" sqref="J4"/>
    </sheetView>
  </sheetViews>
  <sheetFormatPr defaultRowHeight="14.25" x14ac:dyDescent="0.2"/>
  <cols>
    <col min="1" max="1" width="45.28515625" style="4" customWidth="1"/>
    <col min="2" max="2" width="20.5703125" style="4" bestFit="1" customWidth="1"/>
    <col min="3" max="3" width="10.85546875" style="15" customWidth="1"/>
    <col min="4" max="4" width="11.7109375" style="12" customWidth="1"/>
    <col min="5" max="5" width="10.28515625" style="12" customWidth="1"/>
    <col min="6" max="6" width="10.42578125" style="4" customWidth="1"/>
    <col min="7" max="7" width="11.140625" style="4" customWidth="1"/>
    <col min="8" max="8" width="10.85546875" style="4" customWidth="1"/>
    <col min="9" max="9" width="10.7109375" style="4" customWidth="1"/>
    <col min="10" max="10" width="11" style="4" customWidth="1"/>
    <col min="11" max="14" width="11.140625" style="4" bestFit="1" customWidth="1"/>
    <col min="15" max="15" width="11.7109375" style="4" customWidth="1"/>
    <col min="16" max="16" width="11.28515625" style="4" customWidth="1"/>
    <col min="17" max="17" width="11.7109375" style="4" customWidth="1"/>
    <col min="18" max="18" width="12.5703125" style="4" customWidth="1"/>
    <col min="19" max="19" width="14" style="4" customWidth="1"/>
    <col min="20" max="16384" width="9.140625" style="4"/>
  </cols>
  <sheetData>
    <row r="1" spans="1:19" ht="16.5" x14ac:dyDescent="0.25">
      <c r="A1" s="1"/>
      <c r="B1" s="1"/>
      <c r="C1" s="13"/>
      <c r="D1" s="10"/>
      <c r="E1" s="10"/>
      <c r="F1" s="3"/>
      <c r="G1" s="3"/>
      <c r="K1" s="5"/>
      <c r="O1" s="28" t="s">
        <v>11</v>
      </c>
      <c r="P1" s="28"/>
      <c r="Q1" s="28"/>
      <c r="R1" s="28"/>
    </row>
    <row r="2" spans="1:19" ht="16.5" x14ac:dyDescent="0.25">
      <c r="A2" s="1"/>
      <c r="B2" s="1"/>
      <c r="C2" s="13"/>
      <c r="D2" s="10"/>
      <c r="E2" s="10"/>
      <c r="F2" s="3"/>
      <c r="G2" s="3"/>
      <c r="K2" s="5"/>
      <c r="O2" s="28" t="s">
        <v>72</v>
      </c>
      <c r="P2" s="28"/>
      <c r="Q2" s="28"/>
      <c r="R2" s="28"/>
    </row>
    <row r="3" spans="1:19" ht="16.5" x14ac:dyDescent="0.25">
      <c r="A3" s="1"/>
      <c r="B3" s="1"/>
      <c r="C3" s="13"/>
      <c r="D3" s="10"/>
      <c r="E3" s="10"/>
      <c r="F3" s="3"/>
      <c r="G3" s="3"/>
      <c r="K3" s="5"/>
      <c r="O3" s="28" t="s">
        <v>12</v>
      </c>
      <c r="P3" s="28"/>
      <c r="Q3" s="28"/>
      <c r="R3" s="28"/>
    </row>
    <row r="4" spans="1:19" ht="20.25" customHeight="1" x14ac:dyDescent="0.25">
      <c r="A4" s="1"/>
      <c r="B4" s="1"/>
      <c r="C4" s="13"/>
      <c r="D4" s="10"/>
      <c r="E4" s="10"/>
      <c r="F4" s="3"/>
      <c r="G4" s="3"/>
      <c r="K4" s="5"/>
      <c r="O4" s="28" t="s">
        <v>73</v>
      </c>
      <c r="P4" s="28"/>
      <c r="Q4" s="28"/>
      <c r="R4" s="28"/>
    </row>
    <row r="5" spans="1:19" x14ac:dyDescent="0.2">
      <c r="A5" s="1"/>
      <c r="B5" s="1"/>
      <c r="C5" s="13"/>
      <c r="D5" s="10"/>
      <c r="E5" s="10"/>
      <c r="F5" s="6"/>
      <c r="G5" s="7"/>
      <c r="K5" s="109"/>
      <c r="L5" s="109"/>
      <c r="M5" s="109"/>
      <c r="N5" s="109"/>
      <c r="O5" s="8"/>
    </row>
    <row r="6" spans="1:19" ht="33" customHeight="1" x14ac:dyDescent="0.2">
      <c r="A6" s="2"/>
      <c r="C6" s="27"/>
      <c r="D6" s="115" t="s">
        <v>13</v>
      </c>
      <c r="E6" s="115"/>
      <c r="F6" s="115"/>
      <c r="G6" s="115"/>
      <c r="H6" s="115"/>
      <c r="I6" s="115"/>
      <c r="J6" s="115"/>
      <c r="K6" s="115"/>
      <c r="L6" s="115"/>
      <c r="M6" s="115"/>
      <c r="N6" s="8"/>
      <c r="O6" s="8"/>
    </row>
    <row r="7" spans="1:19" ht="10.5" customHeight="1" x14ac:dyDescent="0.2">
      <c r="A7" s="2"/>
      <c r="B7" s="2"/>
      <c r="C7" s="13"/>
      <c r="D7" s="10"/>
      <c r="E7" s="10"/>
      <c r="F7" s="2"/>
      <c r="G7" s="2"/>
      <c r="H7" s="2"/>
      <c r="I7" s="2"/>
      <c r="J7" s="2"/>
      <c r="K7" s="2"/>
    </row>
    <row r="8" spans="1:19" ht="15" customHeight="1" x14ac:dyDescent="0.25">
      <c r="A8" s="106" t="s">
        <v>0</v>
      </c>
      <c r="B8" s="90" t="s">
        <v>1</v>
      </c>
      <c r="C8" s="25" t="s">
        <v>2</v>
      </c>
      <c r="D8" s="36" t="s">
        <v>54</v>
      </c>
      <c r="E8" s="24" t="s">
        <v>52</v>
      </c>
      <c r="F8" s="90" t="s">
        <v>57</v>
      </c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19" ht="12" customHeight="1" x14ac:dyDescent="0.2">
      <c r="A9" s="106"/>
      <c r="B9" s="90"/>
      <c r="C9" s="107">
        <v>2019</v>
      </c>
      <c r="D9" s="114">
        <v>2020</v>
      </c>
      <c r="E9" s="91">
        <v>2021</v>
      </c>
      <c r="F9" s="112">
        <v>2022</v>
      </c>
      <c r="G9" s="113"/>
      <c r="H9" s="89">
        <v>2023</v>
      </c>
      <c r="I9" s="89"/>
      <c r="J9" s="89">
        <v>2024</v>
      </c>
      <c r="K9" s="89"/>
      <c r="L9" s="89">
        <v>2025</v>
      </c>
      <c r="M9" s="89"/>
      <c r="N9" s="89">
        <v>2026</v>
      </c>
      <c r="O9" s="89"/>
      <c r="P9" s="89">
        <v>2027</v>
      </c>
      <c r="Q9" s="89"/>
      <c r="R9" s="89">
        <v>2028</v>
      </c>
      <c r="S9" s="89"/>
    </row>
    <row r="10" spans="1:19" ht="36" x14ac:dyDescent="0.2">
      <c r="A10" s="106"/>
      <c r="B10" s="90"/>
      <c r="C10" s="108"/>
      <c r="D10" s="114"/>
      <c r="E10" s="92"/>
      <c r="F10" s="29" t="s">
        <v>62</v>
      </c>
      <c r="G10" s="29" t="s">
        <v>61</v>
      </c>
      <c r="H10" s="29" t="s">
        <v>62</v>
      </c>
      <c r="I10" s="29" t="s">
        <v>61</v>
      </c>
      <c r="J10" s="29" t="s">
        <v>62</v>
      </c>
      <c r="K10" s="29" t="s">
        <v>61</v>
      </c>
      <c r="L10" s="29" t="s">
        <v>62</v>
      </c>
      <c r="M10" s="29" t="s">
        <v>61</v>
      </c>
      <c r="N10" s="29" t="s">
        <v>62</v>
      </c>
      <c r="O10" s="29" t="s">
        <v>61</v>
      </c>
      <c r="P10" s="29" t="s">
        <v>62</v>
      </c>
      <c r="Q10" s="29" t="s">
        <v>61</v>
      </c>
      <c r="R10" s="29" t="s">
        <v>62</v>
      </c>
      <c r="S10" s="29" t="s">
        <v>61</v>
      </c>
    </row>
    <row r="11" spans="1:19" s="15" customFormat="1" ht="20.25" customHeight="1" x14ac:dyDescent="0.2">
      <c r="A11" s="103" t="s">
        <v>3</v>
      </c>
      <c r="B11" s="103"/>
      <c r="C11" s="54"/>
      <c r="D11" s="37"/>
      <c r="E11" s="37"/>
      <c r="F11" s="39"/>
      <c r="G11" s="40"/>
      <c r="H11" s="39"/>
      <c r="I11" s="40"/>
      <c r="J11" s="39"/>
      <c r="K11" s="40"/>
      <c r="L11" s="56"/>
      <c r="M11" s="56"/>
      <c r="N11" s="56"/>
      <c r="O11" s="56"/>
      <c r="P11" s="56"/>
      <c r="Q11" s="56"/>
      <c r="R11" s="56"/>
      <c r="S11" s="56"/>
    </row>
    <row r="12" spans="1:19" s="38" customFormat="1" ht="29.25" customHeight="1" x14ac:dyDescent="0.2">
      <c r="A12" s="16" t="s">
        <v>19</v>
      </c>
      <c r="B12" s="17" t="s">
        <v>10</v>
      </c>
      <c r="C12" s="59">
        <v>26163</v>
      </c>
      <c r="D12" s="60">
        <v>26328</v>
      </c>
      <c r="E12" s="60">
        <v>26507</v>
      </c>
      <c r="F12" s="61">
        <f>$E$12*1.007</f>
        <v>26692.548999999995</v>
      </c>
      <c r="G12" s="61">
        <f>$E$12*1.007</f>
        <v>26692.548999999995</v>
      </c>
      <c r="H12" s="61">
        <f>$F$12*1.007</f>
        <v>26879.396842999991</v>
      </c>
      <c r="I12" s="61">
        <f>$G$12*1.007</f>
        <v>26879.396842999991</v>
      </c>
      <c r="J12" s="61">
        <f>$H$12*1.007</f>
        <v>27067.552620900988</v>
      </c>
      <c r="K12" s="61">
        <f>$I$12*1.007</f>
        <v>27067.552620900988</v>
      </c>
      <c r="L12" s="61">
        <f>$J$12*1.007</f>
        <v>27257.025489247291</v>
      </c>
      <c r="M12" s="61">
        <f>$K$12*1.007</f>
        <v>27257.025489247291</v>
      </c>
      <c r="N12" s="61">
        <f>$L$12*1.007</f>
        <v>27447.824667672019</v>
      </c>
      <c r="O12" s="61">
        <f>$M$12*1.007</f>
        <v>27447.824667672019</v>
      </c>
      <c r="P12" s="61">
        <f>$N$12*1.007</f>
        <v>27639.959440345719</v>
      </c>
      <c r="Q12" s="61">
        <f>$O$12*1.007</f>
        <v>27639.959440345719</v>
      </c>
      <c r="R12" s="61">
        <f>$P$12*1.007</f>
        <v>27833.439156428136</v>
      </c>
      <c r="S12" s="61">
        <f>$Q$12*1.007</f>
        <v>27833.439156428136</v>
      </c>
    </row>
    <row r="13" spans="1:19" s="38" customFormat="1" ht="25.5" x14ac:dyDescent="0.2">
      <c r="A13" s="16"/>
      <c r="B13" s="62" t="s">
        <v>44</v>
      </c>
      <c r="C13" s="63">
        <v>99.237596722803829</v>
      </c>
      <c r="D13" s="64">
        <f>D12/C12*100</f>
        <v>100.63066162137369</v>
      </c>
      <c r="E13" s="64">
        <f>E12/D12*100</f>
        <v>100.67988453357641</v>
      </c>
      <c r="F13" s="64">
        <f>F12/E12*100</f>
        <v>100.69999999999999</v>
      </c>
      <c r="G13" s="64">
        <f t="shared" ref="G13" si="0">G12/F12*100</f>
        <v>100</v>
      </c>
      <c r="H13" s="64">
        <f t="shared" ref="H13:S13" si="1">H12/F12*100</f>
        <v>100.69999999999999</v>
      </c>
      <c r="I13" s="64">
        <f t="shared" si="1"/>
        <v>100.69999999999999</v>
      </c>
      <c r="J13" s="64">
        <f t="shared" si="1"/>
        <v>100.69999999999999</v>
      </c>
      <c r="K13" s="64">
        <f t="shared" si="1"/>
        <v>100.69999999999999</v>
      </c>
      <c r="L13" s="64">
        <f t="shared" si="1"/>
        <v>100.69999999999999</v>
      </c>
      <c r="M13" s="64">
        <f t="shared" si="1"/>
        <v>100.69999999999999</v>
      </c>
      <c r="N13" s="64">
        <f t="shared" si="1"/>
        <v>100.69999999999999</v>
      </c>
      <c r="O13" s="64">
        <f t="shared" si="1"/>
        <v>100.69999999999999</v>
      </c>
      <c r="P13" s="64">
        <f t="shared" si="1"/>
        <v>100.69999999999999</v>
      </c>
      <c r="Q13" s="64">
        <f t="shared" si="1"/>
        <v>100.69999999999999</v>
      </c>
      <c r="R13" s="64">
        <f t="shared" si="1"/>
        <v>100.69999999999999</v>
      </c>
      <c r="S13" s="64">
        <f t="shared" si="1"/>
        <v>100.69999999999999</v>
      </c>
    </row>
    <row r="14" spans="1:19" s="38" customFormat="1" x14ac:dyDescent="0.2">
      <c r="A14" s="65" t="s">
        <v>20</v>
      </c>
      <c r="B14" s="17" t="s">
        <v>10</v>
      </c>
      <c r="C14" s="30">
        <v>269.09399999999999</v>
      </c>
      <c r="D14" s="30">
        <v>209</v>
      </c>
      <c r="E14" s="30">
        <f>D14*1.035</f>
        <v>216.31499999999997</v>
      </c>
      <c r="F14" s="30">
        <f>$E$14*1.04</f>
        <v>224.96759999999998</v>
      </c>
      <c r="G14" s="30">
        <f>$E$14*1.04</f>
        <v>224.96759999999998</v>
      </c>
      <c r="H14" s="30">
        <f>$F$14*1.04</f>
        <v>233.96630399999998</v>
      </c>
      <c r="I14" s="30">
        <f>$G$14*1.04</f>
        <v>233.96630399999998</v>
      </c>
      <c r="J14" s="30">
        <f>$H$14*1.04</f>
        <v>243.32495616</v>
      </c>
      <c r="K14" s="30">
        <f>$I$14*1.04</f>
        <v>243.32495616</v>
      </c>
      <c r="L14" s="30">
        <f>$J$14*1.04</f>
        <v>253.0579544064</v>
      </c>
      <c r="M14" s="30">
        <f>$K$14*1.04</f>
        <v>253.0579544064</v>
      </c>
      <c r="N14" s="30">
        <f>$L$14*1.04</f>
        <v>263.18027258265602</v>
      </c>
      <c r="O14" s="30">
        <f>$M$14*1.04</f>
        <v>263.18027258265602</v>
      </c>
      <c r="P14" s="30">
        <f>$N$14*1.04</f>
        <v>273.70748348596226</v>
      </c>
      <c r="Q14" s="30">
        <f>$O$14*1.04</f>
        <v>273.70748348596226</v>
      </c>
      <c r="R14" s="30">
        <f>$P$14*1.04</f>
        <v>284.65578282540076</v>
      </c>
      <c r="S14" s="30">
        <f>$Q$14*1.04</f>
        <v>284.65578282540076</v>
      </c>
    </row>
    <row r="15" spans="1:19" s="38" customFormat="1" x14ac:dyDescent="0.2">
      <c r="A15" s="65" t="s">
        <v>21</v>
      </c>
      <c r="B15" s="17" t="s">
        <v>10</v>
      </c>
      <c r="C15" s="21">
        <v>110.55799999999999</v>
      </c>
      <c r="D15" s="21">
        <v>71</v>
      </c>
      <c r="E15" s="21">
        <f>D15*1.035</f>
        <v>73.484999999999999</v>
      </c>
      <c r="F15" s="21">
        <f>$E$15*1.04</f>
        <v>76.424400000000006</v>
      </c>
      <c r="G15" s="21">
        <f>$E$15*1.04</f>
        <v>76.424400000000006</v>
      </c>
      <c r="H15" s="21">
        <f>$F$15*1.04</f>
        <v>79.481376000000012</v>
      </c>
      <c r="I15" s="21">
        <f>$G$15*1.04</f>
        <v>79.481376000000012</v>
      </c>
      <c r="J15" s="21">
        <f>$H$15*1.04</f>
        <v>82.660631040000013</v>
      </c>
      <c r="K15" s="21">
        <f>$I$15*1.04</f>
        <v>82.660631040000013</v>
      </c>
      <c r="L15" s="21">
        <f>$J$15*1.04</f>
        <v>85.967056281600023</v>
      </c>
      <c r="M15" s="21">
        <f>$K$15*1.04</f>
        <v>85.967056281600023</v>
      </c>
      <c r="N15" s="21">
        <f>$L$15*1.04</f>
        <v>89.405738532864021</v>
      </c>
      <c r="O15" s="21">
        <f>$M$15*1.04</f>
        <v>89.405738532864021</v>
      </c>
      <c r="P15" s="21">
        <f>$N$15*1.04</f>
        <v>92.981968074178582</v>
      </c>
      <c r="Q15" s="21">
        <f>$O$15*1.04</f>
        <v>92.981968074178582</v>
      </c>
      <c r="R15" s="21">
        <f>$P$15*1.04</f>
        <v>96.701246797145728</v>
      </c>
      <c r="S15" s="21">
        <f>$Q$15*1.04</f>
        <v>96.701246797145728</v>
      </c>
    </row>
    <row r="16" spans="1:19" s="38" customFormat="1" x14ac:dyDescent="0.2">
      <c r="A16" s="65" t="s">
        <v>22</v>
      </c>
      <c r="B16" s="17" t="s">
        <v>10</v>
      </c>
      <c r="C16" s="21">
        <v>158.536</v>
      </c>
      <c r="D16" s="21">
        <v>138</v>
      </c>
      <c r="E16" s="21">
        <f>E14-E15</f>
        <v>142.82999999999998</v>
      </c>
      <c r="F16" s="21">
        <f>F14-F15</f>
        <v>148.54319999999996</v>
      </c>
      <c r="G16" s="21">
        <f t="shared" ref="G16:O16" si="2">G14-G15</f>
        <v>148.54319999999996</v>
      </c>
      <c r="H16" s="21">
        <f t="shared" si="2"/>
        <v>154.48492799999997</v>
      </c>
      <c r="I16" s="21">
        <f t="shared" si="2"/>
        <v>154.48492799999997</v>
      </c>
      <c r="J16" s="21">
        <f t="shared" si="2"/>
        <v>160.66432512</v>
      </c>
      <c r="K16" s="21">
        <f t="shared" si="2"/>
        <v>160.66432512</v>
      </c>
      <c r="L16" s="21">
        <f t="shared" si="2"/>
        <v>167.09089812479999</v>
      </c>
      <c r="M16" s="21">
        <f t="shared" si="2"/>
        <v>167.09089812479999</v>
      </c>
      <c r="N16" s="21">
        <f t="shared" si="2"/>
        <v>173.77453404979201</v>
      </c>
      <c r="O16" s="21">
        <f t="shared" si="2"/>
        <v>173.77453404979201</v>
      </c>
      <c r="P16" s="21">
        <f t="shared" ref="P16:Q16" si="3">P14-P15</f>
        <v>180.72551541178368</v>
      </c>
      <c r="Q16" s="21">
        <f t="shared" si="3"/>
        <v>180.72551541178368</v>
      </c>
      <c r="R16" s="21">
        <f t="shared" ref="R16:S16" si="4">R14-R15</f>
        <v>187.95453602825503</v>
      </c>
      <c r="S16" s="21">
        <f t="shared" si="4"/>
        <v>187.95453602825503</v>
      </c>
    </row>
    <row r="17" spans="1:19" s="38" customFormat="1" x14ac:dyDescent="0.2">
      <c r="A17" s="65" t="s">
        <v>63</v>
      </c>
      <c r="B17" s="17" t="s">
        <v>23</v>
      </c>
      <c r="C17" s="21">
        <v>10.285288384359591</v>
      </c>
      <c r="D17" s="21">
        <v>8</v>
      </c>
      <c r="E17" s="21">
        <f>E14/E12*1000</f>
        <v>8.1606745388010697</v>
      </c>
      <c r="F17" s="21">
        <f>F14/F12*1000</f>
        <v>8.4281047868451981</v>
      </c>
      <c r="G17" s="21">
        <f t="shared" ref="G17:O17" si="5">G14/G12*1000</f>
        <v>8.4281047868451981</v>
      </c>
      <c r="H17" s="21">
        <f t="shared" si="5"/>
        <v>8.7042988861161952</v>
      </c>
      <c r="I17" s="21">
        <f t="shared" si="5"/>
        <v>8.7042988861161952</v>
      </c>
      <c r="J17" s="21">
        <f t="shared" si="5"/>
        <v>8.9895440333275509</v>
      </c>
      <c r="K17" s="21">
        <f t="shared" si="5"/>
        <v>8.9895440333275509</v>
      </c>
      <c r="L17" s="21">
        <f t="shared" si="5"/>
        <v>9.2841368368030324</v>
      </c>
      <c r="M17" s="21">
        <f t="shared" si="5"/>
        <v>9.2841368368030324</v>
      </c>
      <c r="N17" s="21">
        <f t="shared" si="5"/>
        <v>9.5883836249008496</v>
      </c>
      <c r="O17" s="21">
        <f t="shared" si="5"/>
        <v>9.5883836249008496</v>
      </c>
      <c r="P17" s="21">
        <f t="shared" ref="P17:Q17" si="6">P14/P12*1000</f>
        <v>9.9026007645450704</v>
      </c>
      <c r="Q17" s="21">
        <f t="shared" si="6"/>
        <v>9.9026007645450704</v>
      </c>
      <c r="R17" s="21">
        <f t="shared" ref="R17:S17" si="7">R14/R12*1000</f>
        <v>10.227114990195506</v>
      </c>
      <c r="S17" s="21">
        <f t="shared" si="7"/>
        <v>10.227114990195506</v>
      </c>
    </row>
    <row r="18" spans="1:19" s="38" customFormat="1" x14ac:dyDescent="0.2">
      <c r="A18" s="65" t="s">
        <v>64</v>
      </c>
      <c r="B18" s="17" t="s">
        <v>23</v>
      </c>
      <c r="C18" s="21">
        <v>4.2257386385353364</v>
      </c>
      <c r="D18" s="21">
        <v>3</v>
      </c>
      <c r="E18" s="21">
        <f t="shared" ref="E18:O18" si="8">E15/E12*1000</f>
        <v>2.7722865658128044</v>
      </c>
      <c r="F18" s="21">
        <f t="shared" si="8"/>
        <v>2.8631360759139199</v>
      </c>
      <c r="G18" s="21">
        <f t="shared" si="8"/>
        <v>2.8631360759139199</v>
      </c>
      <c r="H18" s="21">
        <f t="shared" si="8"/>
        <v>2.956962779494019</v>
      </c>
      <c r="I18" s="21">
        <f t="shared" si="8"/>
        <v>2.956962779494019</v>
      </c>
      <c r="J18" s="21">
        <f t="shared" si="8"/>
        <v>3.0538642409868717</v>
      </c>
      <c r="K18" s="21">
        <f t="shared" si="8"/>
        <v>3.0538642409868717</v>
      </c>
      <c r="L18" s="21">
        <f t="shared" si="8"/>
        <v>3.153941222071845</v>
      </c>
      <c r="M18" s="21">
        <f t="shared" si="8"/>
        <v>3.153941222071845</v>
      </c>
      <c r="N18" s="21">
        <f t="shared" si="8"/>
        <v>3.257297786449572</v>
      </c>
      <c r="O18" s="21">
        <f t="shared" si="8"/>
        <v>3.257297786449572</v>
      </c>
      <c r="P18" s="21">
        <f t="shared" ref="P18:Q18" si="9">P15/P12*1000</f>
        <v>3.3640414080511971</v>
      </c>
      <c r="Q18" s="21">
        <f t="shared" si="9"/>
        <v>3.3640414080511971</v>
      </c>
      <c r="R18" s="21">
        <f t="shared" ref="R18:S18" si="10">R15/R12*1000</f>
        <v>3.4742830827936895</v>
      </c>
      <c r="S18" s="21">
        <f t="shared" si="10"/>
        <v>3.4742830827936895</v>
      </c>
    </row>
    <row r="19" spans="1:19" s="38" customFormat="1" x14ac:dyDescent="0.2">
      <c r="A19" s="65" t="s">
        <v>65</v>
      </c>
      <c r="B19" s="17" t="s">
        <v>23</v>
      </c>
      <c r="C19" s="21">
        <v>6.0595497458242553</v>
      </c>
      <c r="D19" s="21">
        <v>5</v>
      </c>
      <c r="E19" s="21">
        <v>5</v>
      </c>
      <c r="F19" s="21">
        <f t="shared" ref="F19:O19" si="11">F16/F12*1000</f>
        <v>5.5649687109312787</v>
      </c>
      <c r="G19" s="21">
        <f t="shared" si="11"/>
        <v>5.5649687109312787</v>
      </c>
      <c r="H19" s="21">
        <f t="shared" si="11"/>
        <v>5.7473361066221758</v>
      </c>
      <c r="I19" s="21">
        <f t="shared" si="11"/>
        <v>5.7473361066221758</v>
      </c>
      <c r="J19" s="21">
        <f t="shared" si="11"/>
        <v>5.9356797923406805</v>
      </c>
      <c r="K19" s="21">
        <f t="shared" si="11"/>
        <v>5.9356797923406805</v>
      </c>
      <c r="L19" s="21">
        <f t="shared" si="11"/>
        <v>6.1301956147311891</v>
      </c>
      <c r="M19" s="21">
        <f t="shared" si="11"/>
        <v>6.1301956147311891</v>
      </c>
      <c r="N19" s="21">
        <f t="shared" si="11"/>
        <v>6.3310858384512789</v>
      </c>
      <c r="O19" s="21">
        <f t="shared" si="11"/>
        <v>6.3310858384512789</v>
      </c>
      <c r="P19" s="21">
        <f t="shared" ref="P19:Q19" si="12">P16/P12*1000</f>
        <v>6.5385593564938738</v>
      </c>
      <c r="Q19" s="21">
        <f t="shared" si="12"/>
        <v>6.5385593564938738</v>
      </c>
      <c r="R19" s="21">
        <f t="shared" ref="R19:S19" si="13">R16/R12*1000</f>
        <v>6.7528319074018164</v>
      </c>
      <c r="S19" s="21">
        <f t="shared" si="13"/>
        <v>6.7528319074018164</v>
      </c>
    </row>
    <row r="20" spans="1:19" s="15" customFormat="1" ht="15" thickBot="1" x14ac:dyDescent="0.25">
      <c r="A20" s="16" t="s">
        <v>24</v>
      </c>
      <c r="B20" s="17"/>
      <c r="C20" s="22"/>
      <c r="D20" s="21"/>
      <c r="E20" s="21"/>
      <c r="F20" s="43"/>
      <c r="G20" s="44"/>
      <c r="H20" s="43"/>
      <c r="I20" s="44"/>
      <c r="J20" s="43"/>
      <c r="K20" s="44"/>
      <c r="L20" s="45"/>
      <c r="M20" s="45"/>
      <c r="N20" s="45"/>
      <c r="O20" s="45"/>
      <c r="P20" s="45"/>
      <c r="Q20" s="45"/>
      <c r="R20" s="45"/>
      <c r="S20" s="45"/>
    </row>
    <row r="21" spans="1:19" s="38" customFormat="1" ht="15.75" thickBot="1" x14ac:dyDescent="0.25">
      <c r="A21" s="66" t="s">
        <v>25</v>
      </c>
      <c r="B21" s="17" t="s">
        <v>10</v>
      </c>
      <c r="C21" s="67">
        <v>1278</v>
      </c>
      <c r="D21" s="21">
        <v>1296</v>
      </c>
      <c r="E21" s="21">
        <f>D21*1.035</f>
        <v>1341.36</v>
      </c>
      <c r="F21" s="21">
        <f>$E$21*1.04</f>
        <v>1395.0144</v>
      </c>
      <c r="G21" s="21">
        <f>$E$21*1.04</f>
        <v>1395.0144</v>
      </c>
      <c r="H21" s="21">
        <f>$F$21*1.04</f>
        <v>1450.8149760000001</v>
      </c>
      <c r="I21" s="21">
        <f>$G$21*1.04</f>
        <v>1450.8149760000001</v>
      </c>
      <c r="J21" s="21">
        <f>$H$21*1.04</f>
        <v>1508.8475750400003</v>
      </c>
      <c r="K21" s="21">
        <f>$I$21*1.04</f>
        <v>1508.8475750400003</v>
      </c>
      <c r="L21" s="21">
        <f>$J$21*1.04</f>
        <v>1569.2014780416002</v>
      </c>
      <c r="M21" s="21">
        <f>$K$21*1.04</f>
        <v>1569.2014780416002</v>
      </c>
      <c r="N21" s="21">
        <f>$L$21*1.04</f>
        <v>1631.9695371632642</v>
      </c>
      <c r="O21" s="21">
        <f>$M$21*1.04</f>
        <v>1631.9695371632642</v>
      </c>
      <c r="P21" s="21">
        <f>$N$21*1.04</f>
        <v>1697.2483186497948</v>
      </c>
      <c r="Q21" s="21">
        <f>$O$21*1.04</f>
        <v>1697.2483186497948</v>
      </c>
      <c r="R21" s="21">
        <f>$P$21*1.04</f>
        <v>1765.1382513957867</v>
      </c>
      <c r="S21" s="21">
        <f>$Q$21*1.04</f>
        <v>1765.1382513957867</v>
      </c>
    </row>
    <row r="22" spans="1:19" s="15" customFormat="1" ht="15.75" thickBot="1" x14ac:dyDescent="0.25">
      <c r="A22" s="16" t="s">
        <v>26</v>
      </c>
      <c r="B22" s="17"/>
      <c r="C22" s="55"/>
      <c r="D22" s="21"/>
      <c r="E22" s="21"/>
      <c r="F22" s="21"/>
      <c r="G22" s="46"/>
      <c r="H22" s="21"/>
      <c r="I22" s="46"/>
      <c r="J22" s="21"/>
      <c r="K22" s="46"/>
      <c r="L22" s="30"/>
      <c r="M22" s="30"/>
      <c r="N22" s="30"/>
      <c r="O22" s="30"/>
      <c r="P22" s="30"/>
      <c r="Q22" s="30"/>
      <c r="R22" s="30"/>
      <c r="S22" s="30"/>
    </row>
    <row r="23" spans="1:19" s="38" customFormat="1" ht="15" x14ac:dyDescent="0.2">
      <c r="A23" s="65" t="s">
        <v>25</v>
      </c>
      <c r="B23" s="17" t="s">
        <v>10</v>
      </c>
      <c r="C23" s="22">
        <v>1245</v>
      </c>
      <c r="D23" s="21">
        <v>1184</v>
      </c>
      <c r="E23" s="21">
        <f>D23*1.035</f>
        <v>1225.4399999999998</v>
      </c>
      <c r="F23" s="68">
        <f>$E$23*1.04</f>
        <v>1274.4576</v>
      </c>
      <c r="G23" s="68">
        <f>$E$23*1.04</f>
        <v>1274.4576</v>
      </c>
      <c r="H23" s="68">
        <f>$F$23*1.04</f>
        <v>1325.4359039999999</v>
      </c>
      <c r="I23" s="68">
        <f>$G$23*1.04</f>
        <v>1325.4359039999999</v>
      </c>
      <c r="J23" s="68">
        <f>$H$23*1.04</f>
        <v>1378.4533401599999</v>
      </c>
      <c r="K23" s="68">
        <f>$I$23*1.04</f>
        <v>1378.4533401599999</v>
      </c>
      <c r="L23" s="68">
        <f>$J$23*1.04</f>
        <v>1433.5914737664</v>
      </c>
      <c r="M23" s="68">
        <f>$K$23*1.04</f>
        <v>1433.5914737664</v>
      </c>
      <c r="N23" s="68">
        <f>$L$23*1.04</f>
        <v>1490.9351327170561</v>
      </c>
      <c r="O23" s="68">
        <f>$M$23*1.04</f>
        <v>1490.9351327170561</v>
      </c>
      <c r="P23" s="68">
        <f>$N$23*1.04</f>
        <v>1550.5725380257384</v>
      </c>
      <c r="Q23" s="68">
        <f>$O$23*1.04</f>
        <v>1550.5725380257384</v>
      </c>
      <c r="R23" s="68">
        <f>$P$23*1.04</f>
        <v>1612.5954395467679</v>
      </c>
      <c r="S23" s="68">
        <f>$Q$23*1.04</f>
        <v>1612.5954395467679</v>
      </c>
    </row>
    <row r="24" spans="1:19" s="38" customFormat="1" x14ac:dyDescent="0.2">
      <c r="A24" s="65" t="s">
        <v>27</v>
      </c>
      <c r="B24" s="17" t="s">
        <v>10</v>
      </c>
      <c r="C24" s="22">
        <f>C21-C23</f>
        <v>33</v>
      </c>
      <c r="D24" s="21">
        <f>D21-D23</f>
        <v>112</v>
      </c>
      <c r="E24" s="21">
        <f>E21-E23</f>
        <v>115.92000000000007</v>
      </c>
      <c r="F24" s="21">
        <f>F21-F23</f>
        <v>120.55680000000007</v>
      </c>
      <c r="G24" s="21">
        <f t="shared" ref="G24:S24" si="14">G21-G23</f>
        <v>120.55680000000007</v>
      </c>
      <c r="H24" s="21">
        <f t="shared" si="14"/>
        <v>125.37907200000018</v>
      </c>
      <c r="I24" s="21">
        <f t="shared" si="14"/>
        <v>125.37907200000018</v>
      </c>
      <c r="J24" s="21">
        <f t="shared" si="14"/>
        <v>130.39423488000034</v>
      </c>
      <c r="K24" s="21">
        <f t="shared" si="14"/>
        <v>130.39423488000034</v>
      </c>
      <c r="L24" s="21">
        <f t="shared" si="14"/>
        <v>135.61000427520025</v>
      </c>
      <c r="M24" s="21">
        <f t="shared" si="14"/>
        <v>135.61000427520025</v>
      </c>
      <c r="N24" s="21">
        <f t="shared" si="14"/>
        <v>141.0344044462081</v>
      </c>
      <c r="O24" s="21">
        <f t="shared" si="14"/>
        <v>141.0344044462081</v>
      </c>
      <c r="P24" s="21">
        <f t="shared" si="14"/>
        <v>146.67578062405642</v>
      </c>
      <c r="Q24" s="21">
        <f t="shared" si="14"/>
        <v>146.67578062405642</v>
      </c>
      <c r="R24" s="21">
        <f t="shared" si="14"/>
        <v>152.54281184901879</v>
      </c>
      <c r="S24" s="21">
        <f t="shared" si="14"/>
        <v>152.54281184901879</v>
      </c>
    </row>
    <row r="25" spans="1:19" s="15" customFormat="1" x14ac:dyDescent="0.2">
      <c r="A25" s="104" t="s">
        <v>14</v>
      </c>
      <c r="B25" s="105"/>
      <c r="C25" s="23"/>
      <c r="D25" s="31"/>
      <c r="E25" s="31"/>
      <c r="F25" s="47"/>
      <c r="G25" s="48"/>
      <c r="H25" s="47"/>
      <c r="I25" s="48"/>
      <c r="J25" s="47"/>
      <c r="K25" s="48"/>
      <c r="L25" s="45"/>
      <c r="M25" s="45"/>
      <c r="N25" s="45"/>
      <c r="O25" s="45"/>
      <c r="P25" s="45"/>
      <c r="Q25" s="45"/>
      <c r="R25" s="45"/>
      <c r="S25" s="45"/>
    </row>
    <row r="26" spans="1:19" s="15" customFormat="1" x14ac:dyDescent="0.2">
      <c r="A26" s="104" t="s">
        <v>60</v>
      </c>
      <c r="B26" s="105"/>
      <c r="C26" s="23"/>
      <c r="D26" s="31"/>
      <c r="E26" s="31"/>
      <c r="F26" s="47"/>
      <c r="G26" s="48"/>
      <c r="H26" s="47"/>
      <c r="I26" s="48"/>
      <c r="J26" s="47"/>
      <c r="K26" s="48"/>
      <c r="L26" s="45"/>
      <c r="M26" s="45"/>
      <c r="N26" s="45"/>
      <c r="O26" s="45"/>
      <c r="P26" s="45"/>
      <c r="Q26" s="45"/>
      <c r="R26" s="45"/>
      <c r="S26" s="45"/>
    </row>
    <row r="27" spans="1:19" s="38" customFormat="1" ht="25.5" x14ac:dyDescent="0.2">
      <c r="A27" s="69" t="s">
        <v>16</v>
      </c>
      <c r="B27" s="62" t="s">
        <v>15</v>
      </c>
      <c r="C27" s="70">
        <v>23810.552333333333</v>
      </c>
      <c r="D27" s="71">
        <v>76423.3</v>
      </c>
      <c r="E27" s="71">
        <v>78028.2</v>
      </c>
      <c r="F27" s="71">
        <f>$E$27*1.03</f>
        <v>80369.046000000002</v>
      </c>
      <c r="G27" s="71">
        <f>$E$27*1.03</f>
        <v>80369.046000000002</v>
      </c>
      <c r="H27" s="71">
        <f>$F$27*1.04</f>
        <v>83583.807840000009</v>
      </c>
      <c r="I27" s="71">
        <f>$G$27*1.03</f>
        <v>82780.117380000011</v>
      </c>
      <c r="J27" s="71">
        <f>$H$27*1.04</f>
        <v>86927.160153600009</v>
      </c>
      <c r="K27" s="71">
        <f>$I$27*1.04</f>
        <v>86091.32207520002</v>
      </c>
      <c r="L27" s="71">
        <f>$J$27*1.04</f>
        <v>90404.246559744017</v>
      </c>
      <c r="M27" s="71">
        <f>$K$27*1.04</f>
        <v>89534.974958208026</v>
      </c>
      <c r="N27" s="71">
        <f>$L$27*1.04</f>
        <v>94020.416422133785</v>
      </c>
      <c r="O27" s="71">
        <f>$M$27*1.04</f>
        <v>93116.37395653635</v>
      </c>
      <c r="P27" s="71">
        <f>$N$27*1.04</f>
        <v>97781.233079019134</v>
      </c>
      <c r="Q27" s="71">
        <f>$O$27*1.04</f>
        <v>96841.028914797804</v>
      </c>
      <c r="R27" s="71">
        <f>$P$27*1.04</f>
        <v>101692.4824021799</v>
      </c>
      <c r="S27" s="71">
        <f>$Q$27*1.04</f>
        <v>100714.67007138972</v>
      </c>
    </row>
    <row r="28" spans="1:19" s="38" customFormat="1" ht="38.25" x14ac:dyDescent="0.2">
      <c r="A28" s="69" t="s">
        <v>17</v>
      </c>
      <c r="B28" s="62" t="s">
        <v>4</v>
      </c>
      <c r="C28" s="70">
        <v>151.62589260164532</v>
      </c>
      <c r="D28" s="72">
        <v>103</v>
      </c>
      <c r="E28" s="72">
        <f>E27/D27*100</f>
        <v>102.10001400096567</v>
      </c>
      <c r="F28" s="72">
        <f>F27/E27*100</f>
        <v>103</v>
      </c>
      <c r="G28" s="72">
        <f t="shared" ref="G28:S28" si="15">G27/E27*100</f>
        <v>103</v>
      </c>
      <c r="H28" s="72">
        <f t="shared" si="15"/>
        <v>104</v>
      </c>
      <c r="I28" s="72">
        <f t="shared" si="15"/>
        <v>103</v>
      </c>
      <c r="J28" s="72">
        <f t="shared" si="15"/>
        <v>104</v>
      </c>
      <c r="K28" s="72">
        <f t="shared" si="15"/>
        <v>104</v>
      </c>
      <c r="L28" s="72">
        <f t="shared" si="15"/>
        <v>104</v>
      </c>
      <c r="M28" s="72">
        <f t="shared" si="15"/>
        <v>104</v>
      </c>
      <c r="N28" s="72">
        <f t="shared" si="15"/>
        <v>104</v>
      </c>
      <c r="O28" s="72">
        <f t="shared" si="15"/>
        <v>104</v>
      </c>
      <c r="P28" s="72">
        <f t="shared" si="15"/>
        <v>104</v>
      </c>
      <c r="Q28" s="72">
        <f t="shared" si="15"/>
        <v>104</v>
      </c>
      <c r="R28" s="72">
        <f t="shared" si="15"/>
        <v>104</v>
      </c>
      <c r="S28" s="72">
        <f t="shared" si="15"/>
        <v>104</v>
      </c>
    </row>
    <row r="29" spans="1:19" s="15" customFormat="1" x14ac:dyDescent="0.2">
      <c r="A29" s="97" t="s">
        <v>28</v>
      </c>
      <c r="B29" s="98"/>
      <c r="C29" s="58"/>
      <c r="D29" s="32"/>
      <c r="E29" s="32"/>
      <c r="F29" s="39"/>
      <c r="G29" s="40"/>
      <c r="H29" s="39"/>
      <c r="I29" s="40"/>
      <c r="J29" s="39"/>
      <c r="K29" s="40"/>
      <c r="L29" s="41"/>
      <c r="M29" s="41"/>
      <c r="N29" s="41"/>
      <c r="O29" s="41"/>
      <c r="P29" s="41"/>
      <c r="Q29" s="41"/>
      <c r="R29" s="41"/>
      <c r="S29" s="41"/>
    </row>
    <row r="30" spans="1:19" s="38" customFormat="1" ht="41.25" customHeight="1" x14ac:dyDescent="0.2">
      <c r="A30" s="65" t="s">
        <v>66</v>
      </c>
      <c r="B30" s="17" t="s">
        <v>56</v>
      </c>
      <c r="C30" s="70">
        <v>140638.20000000001</v>
      </c>
      <c r="D30" s="71">
        <v>123307.2</v>
      </c>
      <c r="E30" s="71">
        <f>$D$30*1.035</f>
        <v>127622.95199999999</v>
      </c>
      <c r="F30" s="71">
        <f>$E$30*1.04</f>
        <v>132727.87007999999</v>
      </c>
      <c r="G30" s="71">
        <f>$E$30*1.04</f>
        <v>132727.87007999999</v>
      </c>
      <c r="H30" s="71">
        <f>$F$30*1.04</f>
        <v>138036.9848832</v>
      </c>
      <c r="I30" s="71">
        <f>$G$30*1.04</f>
        <v>138036.9848832</v>
      </c>
      <c r="J30" s="71">
        <f>$H$30*1.04</f>
        <v>143558.464278528</v>
      </c>
      <c r="K30" s="71">
        <f>$I$30*1.04</f>
        <v>143558.464278528</v>
      </c>
      <c r="L30" s="71">
        <f>$J$30*1.04</f>
        <v>149300.80284966913</v>
      </c>
      <c r="M30" s="71">
        <f>$K$30*1.04</f>
        <v>149300.80284966913</v>
      </c>
      <c r="N30" s="71">
        <f>$L$30*1.04</f>
        <v>155272.83496365589</v>
      </c>
      <c r="O30" s="71">
        <f>$M$30*1.04</f>
        <v>155272.83496365589</v>
      </c>
      <c r="P30" s="71">
        <f>$N$30*1.04</f>
        <v>161483.74836220214</v>
      </c>
      <c r="Q30" s="71">
        <f>$O$30*1.04</f>
        <v>161483.74836220214</v>
      </c>
      <c r="R30" s="71">
        <f>$P$30*1.04</f>
        <v>167943.09829669024</v>
      </c>
      <c r="S30" s="71">
        <f>$Q$30*1.04</f>
        <v>167943.09829669024</v>
      </c>
    </row>
    <row r="31" spans="1:19" s="38" customFormat="1" ht="35.25" customHeight="1" x14ac:dyDescent="0.2">
      <c r="A31" s="73" t="s">
        <v>67</v>
      </c>
      <c r="B31" s="17" t="s">
        <v>44</v>
      </c>
      <c r="C31" s="70">
        <v>97.5</v>
      </c>
      <c r="D31" s="74">
        <v>101.21033200329875</v>
      </c>
      <c r="E31" s="74">
        <f>E30/D30*100</f>
        <v>103.49999999999999</v>
      </c>
      <c r="F31" s="74">
        <f>F30/E30*100</f>
        <v>104</v>
      </c>
      <c r="G31" s="74">
        <f t="shared" ref="G31:S31" si="16">G30/E30*100</f>
        <v>104</v>
      </c>
      <c r="H31" s="74">
        <f t="shared" si="16"/>
        <v>104</v>
      </c>
      <c r="I31" s="74">
        <f t="shared" si="16"/>
        <v>104</v>
      </c>
      <c r="J31" s="74">
        <f t="shared" si="16"/>
        <v>104</v>
      </c>
      <c r="K31" s="74">
        <f t="shared" si="16"/>
        <v>104</v>
      </c>
      <c r="L31" s="74">
        <f t="shared" si="16"/>
        <v>104</v>
      </c>
      <c r="M31" s="74">
        <f t="shared" si="16"/>
        <v>104</v>
      </c>
      <c r="N31" s="74">
        <f t="shared" si="16"/>
        <v>104</v>
      </c>
      <c r="O31" s="74">
        <f t="shared" si="16"/>
        <v>104</v>
      </c>
      <c r="P31" s="74">
        <f t="shared" si="16"/>
        <v>104</v>
      </c>
      <c r="Q31" s="74">
        <f t="shared" si="16"/>
        <v>104</v>
      </c>
      <c r="R31" s="74">
        <f t="shared" si="16"/>
        <v>104</v>
      </c>
      <c r="S31" s="74">
        <f t="shared" si="16"/>
        <v>104</v>
      </c>
    </row>
    <row r="32" spans="1:19" s="15" customFormat="1" x14ac:dyDescent="0.2">
      <c r="A32" s="97" t="s">
        <v>29</v>
      </c>
      <c r="B32" s="98"/>
      <c r="C32" s="58"/>
      <c r="D32" s="32"/>
      <c r="E32" s="32"/>
      <c r="F32" s="39"/>
      <c r="G32" s="40"/>
      <c r="H32" s="39"/>
      <c r="I32" s="40"/>
      <c r="J32" s="39"/>
      <c r="K32" s="40"/>
      <c r="L32" s="41"/>
      <c r="M32" s="41"/>
      <c r="N32" s="41"/>
      <c r="O32" s="41"/>
      <c r="P32" s="41"/>
      <c r="Q32" s="41"/>
      <c r="R32" s="41"/>
      <c r="S32" s="41"/>
    </row>
    <row r="33" spans="1:19" s="38" customFormat="1" ht="51" x14ac:dyDescent="0.2">
      <c r="A33" s="69" t="s">
        <v>6</v>
      </c>
      <c r="B33" s="62" t="s">
        <v>7</v>
      </c>
      <c r="C33" s="75">
        <v>55.8</v>
      </c>
      <c r="D33" s="76">
        <v>64.8</v>
      </c>
      <c r="E33" s="76">
        <v>65.900000000000006</v>
      </c>
      <c r="F33" s="75">
        <f>$E$33*1.04</f>
        <v>68.536000000000001</v>
      </c>
      <c r="G33" s="75">
        <f>$E$33*1.04</f>
        <v>68.536000000000001</v>
      </c>
      <c r="H33" s="75">
        <f>$F$33*1.04</f>
        <v>71.277439999999999</v>
      </c>
      <c r="I33" s="75">
        <f>$G$33*1.04</f>
        <v>71.277439999999999</v>
      </c>
      <c r="J33" s="75">
        <f>$H$33*1.04</f>
        <v>74.128537600000001</v>
      </c>
      <c r="K33" s="75">
        <f>$I$33*1.04</f>
        <v>74.128537600000001</v>
      </c>
      <c r="L33" s="75">
        <f>$J$33*1.04</f>
        <v>77.093679104000003</v>
      </c>
      <c r="M33" s="75">
        <f>$K$33*1.04</f>
        <v>77.093679104000003</v>
      </c>
      <c r="N33" s="75">
        <f>$L$33*1.04</f>
        <v>80.177426268160005</v>
      </c>
      <c r="O33" s="75">
        <f>$M$33*1.04</f>
        <v>80.177426268160005</v>
      </c>
      <c r="P33" s="75">
        <f>$N$33*1.04</f>
        <v>83.384523318886409</v>
      </c>
      <c r="Q33" s="75">
        <f>$O$33*1.04</f>
        <v>83.384523318886409</v>
      </c>
      <c r="R33" s="75">
        <f>$P$33*1.04</f>
        <v>86.719904251641864</v>
      </c>
      <c r="S33" s="75">
        <f>$Q$33*1.04</f>
        <v>86.719904251641864</v>
      </c>
    </row>
    <row r="34" spans="1:19" s="15" customFormat="1" x14ac:dyDescent="0.2">
      <c r="A34" s="97" t="s">
        <v>8</v>
      </c>
      <c r="B34" s="98"/>
      <c r="C34" s="58"/>
      <c r="D34" s="32"/>
      <c r="E34" s="32"/>
      <c r="F34" s="39"/>
      <c r="G34" s="40"/>
      <c r="H34" s="39"/>
      <c r="I34" s="40"/>
      <c r="J34" s="39"/>
      <c r="K34" s="40"/>
      <c r="L34" s="41"/>
      <c r="M34" s="41"/>
      <c r="N34" s="41"/>
      <c r="O34" s="41"/>
      <c r="P34" s="41"/>
      <c r="Q34" s="41"/>
      <c r="R34" s="41"/>
      <c r="S34" s="41"/>
    </row>
    <row r="35" spans="1:19" s="15" customFormat="1" x14ac:dyDescent="0.2">
      <c r="A35" s="97" t="s">
        <v>9</v>
      </c>
      <c r="B35" s="98"/>
      <c r="C35" s="18"/>
      <c r="D35" s="18"/>
      <c r="E35" s="18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</row>
    <row r="36" spans="1:19" s="42" customFormat="1" ht="39" customHeight="1" x14ac:dyDescent="0.2">
      <c r="A36" s="77" t="s">
        <v>53</v>
      </c>
      <c r="B36" s="78" t="s">
        <v>18</v>
      </c>
      <c r="C36" s="78">
        <v>69</v>
      </c>
      <c r="D36" s="79">
        <v>92</v>
      </c>
      <c r="E36" s="80">
        <v>116</v>
      </c>
      <c r="F36" s="80">
        <f t="shared" ref="F36" si="17">$E$36*1.26</f>
        <v>146.16</v>
      </c>
      <c r="G36" s="80">
        <f>$E$36*1.26</f>
        <v>146.16</v>
      </c>
      <c r="H36" s="80">
        <f>$F$36*1.26</f>
        <v>184.16159999999999</v>
      </c>
      <c r="I36" s="80">
        <f>$G$36*1.26</f>
        <v>184.16159999999999</v>
      </c>
      <c r="J36" s="80">
        <f>$H$36*1.26</f>
        <v>232.04361599999999</v>
      </c>
      <c r="K36" s="80">
        <f>$I$36*1.26</f>
        <v>232.04361599999999</v>
      </c>
      <c r="L36" s="80">
        <f>$J$36*1.26</f>
        <v>292.37495616000001</v>
      </c>
      <c r="M36" s="80">
        <f>$K$36*1.26</f>
        <v>292.37495616000001</v>
      </c>
      <c r="N36" s="80">
        <f>$L$36*1.26</f>
        <v>368.39244476160002</v>
      </c>
      <c r="O36" s="80">
        <f>$M$36*1.26</f>
        <v>368.39244476160002</v>
      </c>
      <c r="P36" s="80">
        <f>$N$36*1.26</f>
        <v>464.17448039961602</v>
      </c>
      <c r="Q36" s="80">
        <f>$O$36*1.26</f>
        <v>464.17448039961602</v>
      </c>
      <c r="R36" s="80">
        <f>$P$36*1.26</f>
        <v>584.85984530351618</v>
      </c>
      <c r="S36" s="80">
        <f>$Q$36*1.26</f>
        <v>584.85984530351618</v>
      </c>
    </row>
    <row r="37" spans="1:19" s="15" customFormat="1" x14ac:dyDescent="0.2">
      <c r="A37" s="93" t="s">
        <v>30</v>
      </c>
      <c r="B37" s="94"/>
      <c r="C37" s="19"/>
      <c r="D37" s="19"/>
      <c r="E37" s="1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</row>
    <row r="38" spans="1:19" s="15" customFormat="1" ht="16.5" customHeight="1" x14ac:dyDescent="0.2">
      <c r="A38" s="101" t="s">
        <v>31</v>
      </c>
      <c r="B38" s="102"/>
      <c r="C38" s="20"/>
      <c r="D38" s="19"/>
      <c r="E38" s="1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</row>
    <row r="39" spans="1:19" s="38" customFormat="1" ht="25.5" x14ac:dyDescent="0.2">
      <c r="A39" s="65" t="s">
        <v>45</v>
      </c>
      <c r="B39" s="17" t="s">
        <v>36</v>
      </c>
      <c r="C39" s="70">
        <v>439767.7</v>
      </c>
      <c r="D39" s="64">
        <v>588647.80000000005</v>
      </c>
      <c r="E39" s="64">
        <f>D39*1.037</f>
        <v>610427.76859999995</v>
      </c>
      <c r="F39" s="64">
        <f>$E$39*1.04</f>
        <v>634844.87934400002</v>
      </c>
      <c r="G39" s="64">
        <f>$E$39*1.04</f>
        <v>634844.87934400002</v>
      </c>
      <c r="H39" s="64">
        <f>$F$39*1.04</f>
        <v>660238.67451776005</v>
      </c>
      <c r="I39" s="64">
        <f>$G$39*1.04</f>
        <v>660238.67451776005</v>
      </c>
      <c r="J39" s="64">
        <f>$H$39*1.04</f>
        <v>686648.22149847052</v>
      </c>
      <c r="K39" s="64">
        <f>$I$39*1.04</f>
        <v>686648.22149847052</v>
      </c>
      <c r="L39" s="64">
        <f>$J$39*1.04</f>
        <v>714114.15035840939</v>
      </c>
      <c r="M39" s="64">
        <f>$K$39*1.04</f>
        <v>714114.15035840939</v>
      </c>
      <c r="N39" s="64">
        <f>$L$39*1.04</f>
        <v>742678.71637274581</v>
      </c>
      <c r="O39" s="64">
        <f>$M$39*1.04</f>
        <v>742678.71637274581</v>
      </c>
      <c r="P39" s="64">
        <f>$N$39*1.04</f>
        <v>772385.86502765561</v>
      </c>
      <c r="Q39" s="64">
        <f>$O$39*1.04</f>
        <v>772385.86502765561</v>
      </c>
      <c r="R39" s="64">
        <f>$P$39*1.04</f>
        <v>803281.29962876183</v>
      </c>
      <c r="S39" s="64">
        <f>$Q$39*1.04</f>
        <v>803281.29962876183</v>
      </c>
    </row>
    <row r="40" spans="1:19" s="38" customFormat="1" ht="25.5" x14ac:dyDescent="0.2">
      <c r="A40" s="65" t="s">
        <v>46</v>
      </c>
      <c r="B40" s="17" t="s">
        <v>36</v>
      </c>
      <c r="C40" s="70">
        <v>441597.2</v>
      </c>
      <c r="D40" s="64">
        <v>591309.1</v>
      </c>
      <c r="E40" s="64">
        <f>D40*1.037</f>
        <v>613187.53669999994</v>
      </c>
      <c r="F40" s="64">
        <f>$E$40*1.04</f>
        <v>637715.03816799994</v>
      </c>
      <c r="G40" s="64">
        <f>$E$40*1.04</f>
        <v>637715.03816799994</v>
      </c>
      <c r="H40" s="64">
        <f>$F$40*1.04</f>
        <v>663223.63969471992</v>
      </c>
      <c r="I40" s="64">
        <f>$G$40*1.04</f>
        <v>663223.63969471992</v>
      </c>
      <c r="J40" s="64">
        <f>$H$40*1.04</f>
        <v>689752.58528250875</v>
      </c>
      <c r="K40" s="64">
        <f>$I$40*1.04</f>
        <v>689752.58528250875</v>
      </c>
      <c r="L40" s="64">
        <f>$J$40*1.04</f>
        <v>717342.68869380909</v>
      </c>
      <c r="M40" s="64">
        <f>$K$40*1.04</f>
        <v>717342.68869380909</v>
      </c>
      <c r="N40" s="64">
        <f>$L$40*1.04</f>
        <v>746036.39624156151</v>
      </c>
      <c r="O40" s="64">
        <f>$M$40*1.04</f>
        <v>746036.39624156151</v>
      </c>
      <c r="P40" s="64">
        <f>$N$40*1.04</f>
        <v>775877.85209122405</v>
      </c>
      <c r="Q40" s="64">
        <f>$O$40*1.04</f>
        <v>775877.85209122405</v>
      </c>
      <c r="R40" s="64">
        <f>$P$40*1.04</f>
        <v>806912.96617487306</v>
      </c>
      <c r="S40" s="64">
        <f>$Q$40*1.04</f>
        <v>806912.96617487306</v>
      </c>
    </row>
    <row r="41" spans="1:19" s="38" customFormat="1" ht="25.5" x14ac:dyDescent="0.2">
      <c r="A41" s="65" t="s">
        <v>47</v>
      </c>
      <c r="B41" s="17" t="s">
        <v>36</v>
      </c>
      <c r="C41" s="70">
        <v>-1829.5</v>
      </c>
      <c r="D41" s="64">
        <v>-2661.3</v>
      </c>
      <c r="E41" s="64">
        <f>E39-E40</f>
        <v>-2759.7680999999866</v>
      </c>
      <c r="F41" s="64">
        <f t="shared" ref="F41:S41" si="18">F39-F40</f>
        <v>-2870.1588239999255</v>
      </c>
      <c r="G41" s="64">
        <f t="shared" si="18"/>
        <v>-2870.1588239999255</v>
      </c>
      <c r="H41" s="64">
        <f t="shared" si="18"/>
        <v>-2984.9651769598713</v>
      </c>
      <c r="I41" s="64">
        <f t="shared" si="18"/>
        <v>-2984.9651769598713</v>
      </c>
      <c r="J41" s="64">
        <f t="shared" si="18"/>
        <v>-3104.3637840382289</v>
      </c>
      <c r="K41" s="64">
        <f t="shared" si="18"/>
        <v>-3104.3637840382289</v>
      </c>
      <c r="L41" s="64">
        <f t="shared" si="18"/>
        <v>-3228.5383353997022</v>
      </c>
      <c r="M41" s="64">
        <f t="shared" si="18"/>
        <v>-3228.5383353997022</v>
      </c>
      <c r="N41" s="64">
        <f t="shared" si="18"/>
        <v>-3357.6798688156996</v>
      </c>
      <c r="O41" s="64">
        <f t="shared" si="18"/>
        <v>-3357.6798688156996</v>
      </c>
      <c r="P41" s="64">
        <f t="shared" si="18"/>
        <v>-3491.9870635684347</v>
      </c>
      <c r="Q41" s="64">
        <f t="shared" si="18"/>
        <v>-3491.9870635684347</v>
      </c>
      <c r="R41" s="64">
        <f t="shared" si="18"/>
        <v>-3631.6665461112279</v>
      </c>
      <c r="S41" s="64">
        <f t="shared" si="18"/>
        <v>-3631.6665461112279</v>
      </c>
    </row>
    <row r="42" spans="1:19" s="15" customFormat="1" x14ac:dyDescent="0.2">
      <c r="A42" s="95" t="s">
        <v>32</v>
      </c>
      <c r="B42" s="96"/>
      <c r="C42" s="19"/>
      <c r="D42" s="19"/>
      <c r="E42" s="1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</row>
    <row r="43" spans="1:19" s="15" customFormat="1" x14ac:dyDescent="0.2">
      <c r="A43" s="95" t="s">
        <v>68</v>
      </c>
      <c r="B43" s="96"/>
      <c r="C43" s="19"/>
      <c r="D43" s="19"/>
      <c r="E43" s="1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</row>
    <row r="44" spans="1:19" s="38" customFormat="1" x14ac:dyDescent="0.2">
      <c r="A44" s="65" t="s">
        <v>33</v>
      </c>
      <c r="B44" s="17" t="s">
        <v>71</v>
      </c>
      <c r="C44" s="70">
        <v>373</v>
      </c>
      <c r="D44" s="81">
        <v>373</v>
      </c>
      <c r="E44" s="81">
        <v>380.3</v>
      </c>
      <c r="F44" s="70">
        <f>$E$44*1.04</f>
        <v>395.512</v>
      </c>
      <c r="G44" s="70">
        <f>$E$44*1.04</f>
        <v>395.512</v>
      </c>
      <c r="H44" s="70">
        <f>$F$44*1.04</f>
        <v>411.33248000000003</v>
      </c>
      <c r="I44" s="70">
        <f>$G$44*1.04</f>
        <v>411.33248000000003</v>
      </c>
      <c r="J44" s="70">
        <f>$H$44*1.04</f>
        <v>427.78577920000004</v>
      </c>
      <c r="K44" s="70">
        <f>$I$44*1.04</f>
        <v>427.78577920000004</v>
      </c>
      <c r="L44" s="70">
        <f>$J$44*1.04</f>
        <v>444.89721036800006</v>
      </c>
      <c r="M44" s="70">
        <f>$K$44*1.04</f>
        <v>444.89721036800006</v>
      </c>
      <c r="N44" s="70">
        <f>$L$44*1.04</f>
        <v>462.69309878272009</v>
      </c>
      <c r="O44" s="70">
        <f>$M$44*1.04</f>
        <v>462.69309878272009</v>
      </c>
      <c r="P44" s="70">
        <f>$N$44*1.04</f>
        <v>481.20082273402892</v>
      </c>
      <c r="Q44" s="70">
        <f>$O$44*1.04</f>
        <v>481.20082273402892</v>
      </c>
      <c r="R44" s="70">
        <f>$P$44*1.04</f>
        <v>500.44885564339012</v>
      </c>
      <c r="S44" s="70">
        <f>$Q$44*1.04</f>
        <v>500.44885564339012</v>
      </c>
    </row>
    <row r="45" spans="1:19" s="38" customFormat="1" ht="25.5" x14ac:dyDescent="0.2">
      <c r="A45" s="65" t="s">
        <v>34</v>
      </c>
      <c r="B45" s="17" t="s">
        <v>71</v>
      </c>
      <c r="C45" s="70">
        <v>60.3</v>
      </c>
      <c r="D45" s="81">
        <v>60.3</v>
      </c>
      <c r="E45" s="81">
        <v>64.599999999999994</v>
      </c>
      <c r="F45" s="70">
        <f>$E$45*1.04</f>
        <v>67.183999999999997</v>
      </c>
      <c r="G45" s="70">
        <f>$E$45*1.04</f>
        <v>67.183999999999997</v>
      </c>
      <c r="H45" s="70">
        <f>$F$45*1.04</f>
        <v>69.871359999999996</v>
      </c>
      <c r="I45" s="70">
        <f>$G$45*1.04</f>
        <v>69.871359999999996</v>
      </c>
      <c r="J45" s="70">
        <f>$H$45*1.04</f>
        <v>72.666214400000001</v>
      </c>
      <c r="K45" s="70">
        <f>$I$45*1.04</f>
        <v>72.666214400000001</v>
      </c>
      <c r="L45" s="70">
        <f>$J$45*1.04</f>
        <v>75.57286297600001</v>
      </c>
      <c r="M45" s="70">
        <f>$K$45*1.04</f>
        <v>75.57286297600001</v>
      </c>
      <c r="N45" s="70">
        <f>$L$45*1.04</f>
        <v>78.595777495040011</v>
      </c>
      <c r="O45" s="70">
        <f>$M$45*1.04</f>
        <v>78.595777495040011</v>
      </c>
      <c r="P45" s="70">
        <f>$N$45*1.04</f>
        <v>81.739608594841613</v>
      </c>
      <c r="Q45" s="70">
        <f>$O$45*1.04</f>
        <v>81.739608594841613</v>
      </c>
      <c r="R45" s="70">
        <f>$P$45*1.04</f>
        <v>85.00919293863528</v>
      </c>
      <c r="S45" s="70">
        <f>$Q$45*1.04</f>
        <v>85.00919293863528</v>
      </c>
    </row>
    <row r="46" spans="1:19" s="38" customFormat="1" ht="25.5" x14ac:dyDescent="0.2">
      <c r="A46" s="65" t="s">
        <v>35</v>
      </c>
      <c r="B46" s="17" t="s">
        <v>36</v>
      </c>
      <c r="C46" s="70">
        <v>360.8</v>
      </c>
      <c r="D46" s="19">
        <v>2375.1999999999998</v>
      </c>
      <c r="E46" s="19">
        <f>D46*1.035</f>
        <v>2458.3319999999994</v>
      </c>
      <c r="F46" s="70">
        <f>$E$46*1.04</f>
        <v>2556.6652799999997</v>
      </c>
      <c r="G46" s="70">
        <f>$F$46*1.04</f>
        <v>2658.9318911999999</v>
      </c>
      <c r="H46" s="70">
        <f>$F$46*1.04</f>
        <v>2658.9318911999999</v>
      </c>
      <c r="I46" s="70">
        <f>$G$46*1.04</f>
        <v>2765.2891668480001</v>
      </c>
      <c r="J46" s="70">
        <f>$H$46*1.04</f>
        <v>2765.2891668480001</v>
      </c>
      <c r="K46" s="70">
        <f>$I$46*1.04</f>
        <v>2875.9007335219203</v>
      </c>
      <c r="L46" s="70">
        <f>$J$46*1.04</f>
        <v>2875.9007335219203</v>
      </c>
      <c r="M46" s="70">
        <f>$K$46*1.04</f>
        <v>2990.9367628627974</v>
      </c>
      <c r="N46" s="70">
        <f>$L$46*1.04</f>
        <v>2990.9367628627974</v>
      </c>
      <c r="O46" s="70">
        <f>$M$46*1.04</f>
        <v>3110.5742333773096</v>
      </c>
      <c r="P46" s="70">
        <f>$N$46*1.04</f>
        <v>3110.5742333773096</v>
      </c>
      <c r="Q46" s="70">
        <f>$O$46*1.04</f>
        <v>3234.9972027124022</v>
      </c>
      <c r="R46" s="70">
        <f>$P$46*1.04</f>
        <v>3234.9972027124022</v>
      </c>
      <c r="S46" s="70">
        <f>$Q$46*1.04</f>
        <v>3364.3970908208985</v>
      </c>
    </row>
    <row r="47" spans="1:19" s="38" customFormat="1" ht="38.25" x14ac:dyDescent="0.2">
      <c r="A47" s="82" t="s">
        <v>37</v>
      </c>
      <c r="B47" s="17" t="s">
        <v>36</v>
      </c>
      <c r="C47" s="70">
        <v>29965.1</v>
      </c>
      <c r="D47" s="33">
        <v>29711</v>
      </c>
      <c r="E47" s="33">
        <f>D47*1.035</f>
        <v>30750.884999999998</v>
      </c>
      <c r="F47" s="70">
        <f>$E$47*1.04</f>
        <v>31980.920399999999</v>
      </c>
      <c r="G47" s="70">
        <f>$E$47*1.04</f>
        <v>31980.920399999999</v>
      </c>
      <c r="H47" s="70">
        <f>$F$47*1.04</f>
        <v>33260.157216</v>
      </c>
      <c r="I47" s="70">
        <f>$G$47*1.04</f>
        <v>33260.157216</v>
      </c>
      <c r="J47" s="70">
        <f>$H$47*1.04</f>
        <v>34590.563504639998</v>
      </c>
      <c r="K47" s="70">
        <f>$I$47*1.04</f>
        <v>34590.563504639998</v>
      </c>
      <c r="L47" s="70">
        <f>$J$47*1.04</f>
        <v>35974.186044825597</v>
      </c>
      <c r="M47" s="70">
        <f>$K$47*1.04</f>
        <v>35974.186044825597</v>
      </c>
      <c r="N47" s="70">
        <f>$L$47*1.04</f>
        <v>37413.153486618619</v>
      </c>
      <c r="O47" s="70">
        <f>$M$47*1.04</f>
        <v>37413.153486618619</v>
      </c>
      <c r="P47" s="70">
        <f>$N$47*1.04</f>
        <v>38909.679626083365</v>
      </c>
      <c r="Q47" s="70">
        <f>$O$47*1.04</f>
        <v>38909.679626083365</v>
      </c>
      <c r="R47" s="70">
        <f>$P$47*1.04</f>
        <v>40466.0668111267</v>
      </c>
      <c r="S47" s="70">
        <f>$Q$47*1.04</f>
        <v>40466.0668111267</v>
      </c>
    </row>
    <row r="48" spans="1:19" s="15" customFormat="1" x14ac:dyDescent="0.2">
      <c r="A48" s="93" t="s">
        <v>48</v>
      </c>
      <c r="B48" s="94"/>
      <c r="C48" s="14"/>
      <c r="D48" s="33"/>
      <c r="E48" s="33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</row>
    <row r="49" spans="1:19" s="15" customFormat="1" x14ac:dyDescent="0.2">
      <c r="A49" s="110" t="s">
        <v>49</v>
      </c>
      <c r="B49" s="111"/>
      <c r="C49" s="14"/>
      <c r="D49" s="33"/>
      <c r="E49" s="33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</row>
    <row r="50" spans="1:19" s="57" customFormat="1" x14ac:dyDescent="0.2">
      <c r="A50" s="51" t="s">
        <v>50</v>
      </c>
      <c r="B50" s="52" t="s">
        <v>18</v>
      </c>
      <c r="C50" s="53">
        <v>1</v>
      </c>
      <c r="D50" s="34">
        <v>1</v>
      </c>
      <c r="E50" s="34">
        <v>1</v>
      </c>
      <c r="F50" s="34">
        <v>1</v>
      </c>
      <c r="G50" s="34">
        <v>1</v>
      </c>
      <c r="H50" s="34">
        <v>1</v>
      </c>
      <c r="I50" s="34">
        <v>1</v>
      </c>
      <c r="J50" s="34">
        <v>1</v>
      </c>
      <c r="K50" s="34">
        <v>1</v>
      </c>
      <c r="L50" s="34">
        <v>1</v>
      </c>
      <c r="M50" s="34">
        <v>1</v>
      </c>
      <c r="N50" s="34">
        <v>1</v>
      </c>
      <c r="O50" s="34">
        <v>1</v>
      </c>
      <c r="P50" s="34">
        <v>1</v>
      </c>
      <c r="Q50" s="34">
        <v>1</v>
      </c>
      <c r="R50" s="34">
        <v>1</v>
      </c>
      <c r="S50" s="34">
        <v>1</v>
      </c>
    </row>
    <row r="51" spans="1:19" s="57" customFormat="1" x14ac:dyDescent="0.2">
      <c r="A51" s="99" t="s">
        <v>51</v>
      </c>
      <c r="B51" s="100"/>
      <c r="C51" s="26"/>
      <c r="D51" s="34"/>
      <c r="E51" s="34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</row>
    <row r="52" spans="1:19" s="57" customFormat="1" x14ac:dyDescent="0.2">
      <c r="A52" s="51" t="s">
        <v>69</v>
      </c>
      <c r="B52" s="52" t="s">
        <v>18</v>
      </c>
      <c r="C52" s="53">
        <v>1</v>
      </c>
      <c r="D52" s="34">
        <v>1</v>
      </c>
      <c r="E52" s="34">
        <v>1</v>
      </c>
      <c r="F52" s="35">
        <v>1</v>
      </c>
      <c r="G52" s="35">
        <v>1</v>
      </c>
      <c r="H52" s="35">
        <v>1</v>
      </c>
      <c r="I52" s="35">
        <v>1</v>
      </c>
      <c r="J52" s="35">
        <v>1</v>
      </c>
      <c r="K52" s="35">
        <v>1</v>
      </c>
      <c r="L52" s="35">
        <v>1</v>
      </c>
      <c r="M52" s="35">
        <v>1</v>
      </c>
      <c r="N52" s="35">
        <v>1</v>
      </c>
      <c r="O52" s="35">
        <v>1</v>
      </c>
      <c r="P52" s="35">
        <v>1</v>
      </c>
      <c r="Q52" s="35">
        <v>1</v>
      </c>
      <c r="R52" s="35">
        <v>1</v>
      </c>
      <c r="S52" s="35">
        <v>1</v>
      </c>
    </row>
    <row r="53" spans="1:19" s="15" customFormat="1" x14ac:dyDescent="0.2">
      <c r="A53" s="16" t="s">
        <v>38</v>
      </c>
      <c r="B53" s="17"/>
      <c r="C53" s="19"/>
      <c r="D53" s="19"/>
      <c r="E53" s="1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</row>
    <row r="54" spans="1:19" s="15" customFormat="1" x14ac:dyDescent="0.2">
      <c r="A54" s="16" t="s">
        <v>39</v>
      </c>
      <c r="B54" s="17"/>
      <c r="C54" s="14"/>
      <c r="D54" s="33"/>
      <c r="E54" s="33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</row>
    <row r="55" spans="1:19" s="38" customFormat="1" ht="38.25" x14ac:dyDescent="0.2">
      <c r="A55" s="83" t="s">
        <v>55</v>
      </c>
      <c r="B55" s="17" t="s">
        <v>10</v>
      </c>
      <c r="C55" s="70">
        <v>2545</v>
      </c>
      <c r="D55" s="81">
        <v>2545</v>
      </c>
      <c r="E55" s="70">
        <f>$D$55*1.035</f>
        <v>2634.0749999999998</v>
      </c>
      <c r="F55" s="70">
        <f>$E$55*1.04</f>
        <v>2739.4380000000001</v>
      </c>
      <c r="G55" s="70">
        <f>$E$55*1.04</f>
        <v>2739.4380000000001</v>
      </c>
      <c r="H55" s="70">
        <f>$F$55*1.04</f>
        <v>2849.0155200000004</v>
      </c>
      <c r="I55" s="70">
        <f>$G$55*1.04</f>
        <v>2849.0155200000004</v>
      </c>
      <c r="J55" s="70">
        <f>$H$55*1.04</f>
        <v>2962.9761408000004</v>
      </c>
      <c r="K55" s="70">
        <f>$I$55*1.04</f>
        <v>2962.9761408000004</v>
      </c>
      <c r="L55" s="70">
        <f>$J$55*1.04</f>
        <v>3081.4951864320005</v>
      </c>
      <c r="M55" s="70">
        <f>$K$55*1.04</f>
        <v>3081.4951864320005</v>
      </c>
      <c r="N55" s="70">
        <f>$L$55*1.04</f>
        <v>3204.7549938892807</v>
      </c>
      <c r="O55" s="70">
        <f>$M$55*1.04</f>
        <v>3204.7549938892807</v>
      </c>
      <c r="P55" s="70">
        <f>$N$55*1.04</f>
        <v>3332.9451936448522</v>
      </c>
      <c r="Q55" s="70">
        <f>$O$55*1.04</f>
        <v>3332.9451936448522</v>
      </c>
      <c r="R55" s="70">
        <f>$P$55*1.04</f>
        <v>3466.2630013906464</v>
      </c>
      <c r="S55" s="70">
        <f>$Q$55*1.04</f>
        <v>3466.2630013906464</v>
      </c>
    </row>
    <row r="56" spans="1:19" s="38" customFormat="1" x14ac:dyDescent="0.2">
      <c r="A56" s="65" t="s">
        <v>40</v>
      </c>
      <c r="B56" s="17" t="s">
        <v>5</v>
      </c>
      <c r="C56" s="84">
        <v>0.02</v>
      </c>
      <c r="D56" s="85">
        <v>2.07E-2</v>
      </c>
      <c r="E56" s="85">
        <f>$D$56*1.035</f>
        <v>2.1424499999999999E-2</v>
      </c>
      <c r="F56" s="85">
        <f>$E$56*1.048</f>
        <v>2.2452876E-2</v>
      </c>
      <c r="G56" s="85">
        <f>$E$56*1.047</f>
        <v>2.2431451499999998E-2</v>
      </c>
      <c r="H56" s="85">
        <f>$F$56*1.047</f>
        <v>2.3508161171999997E-2</v>
      </c>
      <c r="I56" s="85">
        <f>$G$56*1.046</f>
        <v>2.3463298269E-2</v>
      </c>
      <c r="J56" s="85">
        <f>$H$56*1.046</f>
        <v>2.4589536585911998E-2</v>
      </c>
      <c r="K56" s="85">
        <f>$I$56*1.045</f>
        <v>2.4519146691104998E-2</v>
      </c>
      <c r="L56" s="85">
        <f>$J$56*1.04</f>
        <v>2.5573118049348479E-2</v>
      </c>
      <c r="M56" s="85">
        <f>$K$56*1.04</f>
        <v>2.5499912558749199E-2</v>
      </c>
      <c r="N56" s="85">
        <f>$L$56*1.04</f>
        <v>2.6596042771322419E-2</v>
      </c>
      <c r="O56" s="85">
        <f>$M$56*1.04</f>
        <v>2.6519909061099169E-2</v>
      </c>
      <c r="P56" s="85">
        <f>$N$56*1.04</f>
        <v>2.7659884482175316E-2</v>
      </c>
      <c r="Q56" s="85">
        <f>$O$56*1.04</f>
        <v>2.7580705423543135E-2</v>
      </c>
      <c r="R56" s="85">
        <f>$P$56*1.04</f>
        <v>2.8766279861462331E-2</v>
      </c>
      <c r="S56" s="85">
        <f>$Q$56*1.04</f>
        <v>2.8683933640484861E-2</v>
      </c>
    </row>
    <row r="57" spans="1:19" s="38" customFormat="1" ht="39" customHeight="1" x14ac:dyDescent="0.2">
      <c r="A57" s="65" t="s">
        <v>41</v>
      </c>
      <c r="B57" s="17" t="s">
        <v>10</v>
      </c>
      <c r="C57" s="86">
        <v>4</v>
      </c>
      <c r="D57" s="46">
        <v>4</v>
      </c>
      <c r="E57" s="46">
        <f>$D$57*1.037</f>
        <v>4.1479999999999997</v>
      </c>
      <c r="F57" s="46">
        <f>$E$57*1.038</f>
        <v>4.3056239999999999</v>
      </c>
      <c r="G57" s="46">
        <f>$E$57*1.038</f>
        <v>4.3056239999999999</v>
      </c>
      <c r="H57" s="46">
        <f>$F$57*1.038</f>
        <v>4.469237712</v>
      </c>
      <c r="I57" s="46">
        <f>$G$57*1.038</f>
        <v>4.469237712</v>
      </c>
      <c r="J57" s="46">
        <f>$H$57*1.038</f>
        <v>4.639068745056</v>
      </c>
      <c r="K57" s="46">
        <f>$I$57*1.038</f>
        <v>4.639068745056</v>
      </c>
      <c r="L57" s="46">
        <f>$J$57*1.038</f>
        <v>4.815353357368128</v>
      </c>
      <c r="M57" s="46">
        <f>$K$57*1.038</f>
        <v>4.815353357368128</v>
      </c>
      <c r="N57" s="46">
        <f>$L$57*1.038</f>
        <v>4.9983367849481173</v>
      </c>
      <c r="O57" s="46">
        <f>$M$57*1.038</f>
        <v>4.9983367849481173</v>
      </c>
      <c r="P57" s="46">
        <f>$N$57*1.038</f>
        <v>5.1882735827761461</v>
      </c>
      <c r="Q57" s="46">
        <f>$O$57*1.038</f>
        <v>5.1882735827761461</v>
      </c>
      <c r="R57" s="46">
        <f>$P$57*1.038</f>
        <v>5.3854279789216397</v>
      </c>
      <c r="S57" s="46">
        <f>$Q$57*1.038</f>
        <v>5.3854279789216397</v>
      </c>
    </row>
    <row r="58" spans="1:19" s="15" customFormat="1" x14ac:dyDescent="0.2">
      <c r="A58" s="93" t="s">
        <v>42</v>
      </c>
      <c r="B58" s="94"/>
      <c r="C58" s="14"/>
      <c r="D58" s="33"/>
      <c r="E58" s="33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</row>
    <row r="59" spans="1:19" s="15" customFormat="1" x14ac:dyDescent="0.2">
      <c r="A59" s="93" t="s">
        <v>43</v>
      </c>
      <c r="B59" s="94"/>
      <c r="C59" s="19"/>
      <c r="D59" s="19"/>
      <c r="E59" s="1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</row>
    <row r="60" spans="1:19" s="38" customFormat="1" ht="42.75" customHeight="1" x14ac:dyDescent="0.2">
      <c r="A60" s="87" t="s">
        <v>70</v>
      </c>
      <c r="B60" s="17" t="s">
        <v>58</v>
      </c>
      <c r="C60" s="70">
        <v>75087</v>
      </c>
      <c r="D60" s="33">
        <v>77765</v>
      </c>
      <c r="E60" s="33">
        <f>$D$60*1.035</f>
        <v>80486.774999999994</v>
      </c>
      <c r="F60" s="33">
        <f>$E$60*1.04</f>
        <v>83706.245999999999</v>
      </c>
      <c r="G60" s="33">
        <f>$E$60*1.04</f>
        <v>83706.245999999999</v>
      </c>
      <c r="H60" s="33">
        <f>$F$60*1.04</f>
        <v>87054.495840000003</v>
      </c>
      <c r="I60" s="33">
        <f>$G$60*1.04</f>
        <v>87054.495840000003</v>
      </c>
      <c r="J60" s="33">
        <f>$H$60*1.04</f>
        <v>90536.67567360001</v>
      </c>
      <c r="K60" s="33">
        <f>$I$60*1.04</f>
        <v>90536.67567360001</v>
      </c>
      <c r="L60" s="33">
        <f>$J$60*1.04</f>
        <v>94158.14270054402</v>
      </c>
      <c r="M60" s="33">
        <f>$K$60*1.04</f>
        <v>94158.14270054402</v>
      </c>
      <c r="N60" s="33">
        <f>$L$60*1.04</f>
        <v>97924.468408565779</v>
      </c>
      <c r="O60" s="33">
        <f>$M$60*1.04</f>
        <v>97924.468408565779</v>
      </c>
      <c r="P60" s="33">
        <f>$N$60*1.04</f>
        <v>101841.44714490841</v>
      </c>
      <c r="Q60" s="33">
        <f>$O$60*1.04</f>
        <v>101841.44714490841</v>
      </c>
      <c r="R60" s="33">
        <f>$P$60*1.04</f>
        <v>105915.10503070476</v>
      </c>
      <c r="S60" s="33">
        <f>$Q$60*1.04</f>
        <v>105915.10503070476</v>
      </c>
    </row>
    <row r="61" spans="1:19" s="38" customFormat="1" ht="35.25" customHeight="1" x14ac:dyDescent="0.2">
      <c r="A61" s="88" t="s">
        <v>59</v>
      </c>
      <c r="B61" s="17" t="s">
        <v>58</v>
      </c>
      <c r="C61" s="19">
        <v>14699</v>
      </c>
      <c r="D61" s="19">
        <v>15890</v>
      </c>
      <c r="E61" s="33">
        <f>$D$61*1.035</f>
        <v>16446.149999999998</v>
      </c>
      <c r="F61" s="19">
        <f>$E$61*1.003</f>
        <v>16495.488449999997</v>
      </c>
      <c r="G61" s="19">
        <f>$E$61*1.003</f>
        <v>16495.488449999997</v>
      </c>
      <c r="H61" s="19">
        <f>$F$61*1.084</f>
        <v>17881.109479799998</v>
      </c>
      <c r="I61" s="19">
        <f>$G$61*1.09</f>
        <v>17980.082410499999</v>
      </c>
      <c r="J61" s="19">
        <f>$H$61*1.065</f>
        <v>19043.381595986997</v>
      </c>
      <c r="K61" s="19">
        <f>$I$61*1.071</f>
        <v>19256.6682616455</v>
      </c>
      <c r="L61" s="19">
        <f>$J$61*1.065</f>
        <v>20281.201399726149</v>
      </c>
      <c r="M61" s="19">
        <f>$K$61*1.071</f>
        <v>20623.891708222331</v>
      </c>
      <c r="N61" s="19">
        <f>$L$61*1.065</f>
        <v>21599.479490708349</v>
      </c>
      <c r="O61" s="19">
        <f>$M$61*1.071</f>
        <v>22088.188019506117</v>
      </c>
      <c r="P61" s="19">
        <f>$N$61*1.065</f>
        <v>23003.445657604389</v>
      </c>
      <c r="Q61" s="19">
        <f>$O$61*1.071</f>
        <v>23656.449368891052</v>
      </c>
      <c r="R61" s="19">
        <f>$P$61*1.065</f>
        <v>24498.669625348673</v>
      </c>
      <c r="S61" s="19">
        <f>$Q$61*1.071</f>
        <v>25336.057274082315</v>
      </c>
    </row>
    <row r="63" spans="1:19" x14ac:dyDescent="0.2">
      <c r="D63" s="11"/>
      <c r="E63" s="11"/>
      <c r="F63" s="9"/>
      <c r="G63" s="9"/>
      <c r="H63" s="9"/>
    </row>
  </sheetData>
  <mergeCells count="31">
    <mergeCell ref="K5:N5"/>
    <mergeCell ref="P9:Q9"/>
    <mergeCell ref="A48:B48"/>
    <mergeCell ref="A49:B49"/>
    <mergeCell ref="N9:O9"/>
    <mergeCell ref="F9:G9"/>
    <mergeCell ref="H9:I9"/>
    <mergeCell ref="J9:K9"/>
    <mergeCell ref="L9:M9"/>
    <mergeCell ref="A26:B26"/>
    <mergeCell ref="A29:B29"/>
    <mergeCell ref="A35:B35"/>
    <mergeCell ref="A32:B32"/>
    <mergeCell ref="D9:D10"/>
    <mergeCell ref="D6:M6"/>
    <mergeCell ref="R9:S9"/>
    <mergeCell ref="F8:S8"/>
    <mergeCell ref="E9:E10"/>
    <mergeCell ref="A59:B59"/>
    <mergeCell ref="A42:B42"/>
    <mergeCell ref="A43:B43"/>
    <mergeCell ref="A58:B58"/>
    <mergeCell ref="A34:B34"/>
    <mergeCell ref="A51:B51"/>
    <mergeCell ref="A37:B37"/>
    <mergeCell ref="A38:B38"/>
    <mergeCell ref="A11:B11"/>
    <mergeCell ref="A25:B25"/>
    <mergeCell ref="A8:A10"/>
    <mergeCell ref="B8:B10"/>
    <mergeCell ref="C9:C10"/>
  </mergeCells>
  <printOptions horizontalCentered="1"/>
  <pageMargins left="0.54" right="0.26" top="0.54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сокращен. (2)</vt:lpstr>
      <vt:lpstr>'проект сокращен. (2)'!Заголовки_для_печати</vt:lpstr>
      <vt:lpstr>'проект сокращен. (2)'!Область_печати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Танская Диляра Нугмановна</dc:creator>
  <cp:lastModifiedBy>Лякина Елена Васильевна</cp:lastModifiedBy>
  <cp:lastPrinted>2021-08-19T09:15:32Z</cp:lastPrinted>
  <dcterms:created xsi:type="dcterms:W3CDTF">2016-09-19T03:48:55Z</dcterms:created>
  <dcterms:modified xsi:type="dcterms:W3CDTF">2021-08-25T09:23:07Z</dcterms:modified>
</cp:coreProperties>
</file>