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08 Имущество\МП\10-п от 14.01.2025 — копия\"/>
    </mc:Choice>
  </mc:AlternateContent>
  <bookViews>
    <workbookView xWindow="0" yWindow="0" windowWidth="18105" windowHeight="1051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2'!$A$6:$L$180</definedName>
    <definedName name="Z_24583E6D_89B9_498A_976C_5AD203482A74_.wvu.PrintArea" localSheetId="0" hidden="1">'Таблица 2'!$A$1:$K$142</definedName>
    <definedName name="Z_37320934_34E6_4722_8E92_9F77EAB0AB6C_.wvu.PrintArea" localSheetId="0" hidden="1">'Таблица 2'!$A$1:$K$142</definedName>
    <definedName name="Z_469057AC_3DDA_472C_AA7B_B76ECE8A31ED_.wvu.PrintArea" localSheetId="0" hidden="1">'Таблица 2'!$A$1:$K$142</definedName>
    <definedName name="Z_5A8F0DBE_1BD9_41FF_9CF6_686C098930B2_.wvu.PrintArea" localSheetId="0" hidden="1">'Таблица 2'!$A$1:$K$142</definedName>
    <definedName name="Z_5C46AB69_1E93_463E_95D4_983D6B00B8B3_.wvu.PrintArea" localSheetId="0" hidden="1">'Таблица 2'!$A$1:$K$142</definedName>
    <definedName name="Z_5EA8AD4D_8094_4555_8AE0_D79579B47F9D_.wvu.PrintArea" localSheetId="0" hidden="1">'Таблица 2'!$A$1:$K$142</definedName>
    <definedName name="Z_6557DF1B_A1FD_4066_A0B1_7FD2DCF99760_.wvu.PrintArea" localSheetId="0" hidden="1">'Таблица 2'!$A$1:$K$142</definedName>
    <definedName name="Z_C05F6FFF_1269_4C02_9403_BA19A562A00F_.wvu.PrintArea" localSheetId="0" hidden="1">'Таблица 2'!$A$1:$K$142</definedName>
    <definedName name="Z_D846739F_98AA_4162_A91D_7F60BADD3165_.wvu.PrintArea" localSheetId="0" hidden="1">'Таблица 2'!$A$1:$K$142</definedName>
    <definedName name="Z_E7EECBF4_6533_4B1B_A11E_1CAF8171C831_.wvu.PrintArea" localSheetId="0" hidden="1">'Таблица 2'!$A$1:$K$142</definedName>
    <definedName name="Z_F815E10B_333A_4E46_B2BE_60F93FB6C339_.wvu.PrintArea" localSheetId="0" hidden="1">'Таблица 2'!$A$1:$K$142</definedName>
    <definedName name="_xlnm.Print_Area" localSheetId="0">'Таблица 2'!$A$1:$K$180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H79" i="1"/>
  <c r="H30" i="1" l="1"/>
  <c r="H91" i="1" l="1"/>
  <c r="J174" i="1" l="1"/>
  <c r="I174" i="1"/>
  <c r="H174" i="1"/>
  <c r="J173" i="1"/>
  <c r="I173" i="1"/>
  <c r="H173" i="1"/>
  <c r="I172" i="1"/>
  <c r="J172" i="1"/>
  <c r="H172" i="1"/>
  <c r="G174" i="1"/>
  <c r="G173" i="1"/>
  <c r="G172" i="1"/>
  <c r="H170" i="1"/>
  <c r="I170" i="1"/>
  <c r="J170" i="1"/>
  <c r="G170" i="1"/>
  <c r="I171" i="1"/>
  <c r="J171" i="1"/>
  <c r="H171" i="1"/>
  <c r="H165" i="1" s="1"/>
  <c r="G171" i="1"/>
  <c r="G165" i="1" s="1"/>
  <c r="I122" i="1"/>
  <c r="J122" i="1"/>
  <c r="H122" i="1"/>
  <c r="G122" i="1"/>
  <c r="J121" i="1"/>
  <c r="I121" i="1"/>
  <c r="H121" i="1"/>
  <c r="G121" i="1"/>
  <c r="H120" i="1"/>
  <c r="I120" i="1"/>
  <c r="J120" i="1"/>
  <c r="G120" i="1"/>
  <c r="J119" i="1"/>
  <c r="I119" i="1"/>
  <c r="H119" i="1"/>
  <c r="H139" i="1" s="1"/>
  <c r="G119" i="1"/>
  <c r="G139" i="1" s="1"/>
  <c r="E56" i="1" l="1"/>
  <c r="E55" i="1"/>
  <c r="H54" i="1"/>
  <c r="E54" i="1"/>
  <c r="H53" i="1"/>
  <c r="H51" i="1" s="1"/>
  <c r="E53" i="1"/>
  <c r="E52" i="1"/>
  <c r="K51" i="1"/>
  <c r="J51" i="1"/>
  <c r="I51" i="1"/>
  <c r="G51" i="1"/>
  <c r="F51" i="1"/>
  <c r="E51" i="1" l="1"/>
  <c r="G91" i="1" l="1"/>
  <c r="G84" i="1" l="1"/>
  <c r="G83" i="1"/>
  <c r="G85" i="1"/>
  <c r="G73" i="1"/>
  <c r="J42" i="1" l="1"/>
  <c r="I42" i="1"/>
  <c r="I180" i="1" l="1"/>
  <c r="I178" i="1"/>
  <c r="I177" i="1"/>
  <c r="I165" i="1" s="1"/>
  <c r="I176" i="1"/>
  <c r="I151" i="1"/>
  <c r="I135" i="1"/>
  <c r="I134" i="1"/>
  <c r="I133" i="1"/>
  <c r="I132" i="1"/>
  <c r="I131" i="1"/>
  <c r="I129" i="1"/>
  <c r="I124" i="1" s="1"/>
  <c r="I130" i="1" s="1"/>
  <c r="I141" i="1"/>
  <c r="I117" i="1"/>
  <c r="I118" i="1"/>
  <c r="I111" i="1"/>
  <c r="I105" i="1"/>
  <c r="I99" i="1"/>
  <c r="I93" i="1"/>
  <c r="I179" i="1"/>
  <c r="I81" i="1"/>
  <c r="I75" i="1"/>
  <c r="I69" i="1"/>
  <c r="I63" i="1"/>
  <c r="I57" i="1"/>
  <c r="I45" i="1"/>
  <c r="I43" i="1"/>
  <c r="I41" i="1"/>
  <c r="I140" i="1" s="1"/>
  <c r="I153" i="1" s="1"/>
  <c r="I40" i="1"/>
  <c r="I139" i="1" s="1"/>
  <c r="I152" i="1" s="1"/>
  <c r="I39" i="1"/>
  <c r="I32" i="1"/>
  <c r="I26" i="1"/>
  <c r="I14" i="1"/>
  <c r="I8" i="1"/>
  <c r="E8" i="1"/>
  <c r="F8" i="1"/>
  <c r="G8" i="1"/>
  <c r="H8" i="1"/>
  <c r="E9" i="1"/>
  <c r="E10" i="1"/>
  <c r="E11" i="1"/>
  <c r="E12" i="1"/>
  <c r="E13" i="1"/>
  <c r="E14" i="1"/>
  <c r="F14" i="1"/>
  <c r="G14" i="1"/>
  <c r="H14" i="1"/>
  <c r="E15" i="1"/>
  <c r="E16" i="1"/>
  <c r="E17" i="1"/>
  <c r="E18" i="1"/>
  <c r="F20" i="1"/>
  <c r="E21" i="1"/>
  <c r="E22" i="1"/>
  <c r="E23" i="1"/>
  <c r="F24" i="1"/>
  <c r="G24" i="1"/>
  <c r="E25" i="1"/>
  <c r="F26" i="1"/>
  <c r="H26" i="1"/>
  <c r="E27" i="1"/>
  <c r="E28" i="1"/>
  <c r="E29" i="1"/>
  <c r="G30" i="1"/>
  <c r="G26" i="1" s="1"/>
  <c r="E31" i="1"/>
  <c r="H32" i="1"/>
  <c r="E33" i="1"/>
  <c r="E34" i="1"/>
  <c r="E35" i="1"/>
  <c r="F36" i="1"/>
  <c r="G36" i="1"/>
  <c r="G32" i="1" s="1"/>
  <c r="E37" i="1"/>
  <c r="F39" i="1"/>
  <c r="G39" i="1"/>
  <c r="G138" i="1" s="1"/>
  <c r="G164" i="1" s="1"/>
  <c r="H39" i="1"/>
  <c r="F40" i="1"/>
  <c r="G40" i="1"/>
  <c r="H40" i="1"/>
  <c r="F41" i="1"/>
  <c r="G41" i="1"/>
  <c r="H41" i="1"/>
  <c r="G43" i="1"/>
  <c r="G142" i="1" s="1"/>
  <c r="H43" i="1"/>
  <c r="G45" i="1"/>
  <c r="H45" i="1"/>
  <c r="E46" i="1"/>
  <c r="E47" i="1"/>
  <c r="E48" i="1"/>
  <c r="E49" i="1"/>
  <c r="F49" i="1"/>
  <c r="F45" i="1" s="1"/>
  <c r="E50" i="1"/>
  <c r="F57" i="1"/>
  <c r="G57" i="1"/>
  <c r="H57" i="1"/>
  <c r="E58" i="1"/>
  <c r="E59" i="1"/>
  <c r="E60" i="1"/>
  <c r="E61" i="1"/>
  <c r="E62" i="1"/>
  <c r="F63" i="1"/>
  <c r="G63" i="1"/>
  <c r="H63" i="1"/>
  <c r="E64" i="1"/>
  <c r="E65" i="1"/>
  <c r="E66" i="1"/>
  <c r="E67" i="1"/>
  <c r="G67" i="1"/>
  <c r="E68" i="1"/>
  <c r="F69" i="1"/>
  <c r="H69" i="1"/>
  <c r="E70" i="1"/>
  <c r="E71" i="1"/>
  <c r="E72" i="1"/>
  <c r="F73" i="1"/>
  <c r="G69" i="1"/>
  <c r="E74" i="1"/>
  <c r="F75" i="1"/>
  <c r="G75" i="1"/>
  <c r="H75" i="1"/>
  <c r="E76" i="1"/>
  <c r="E77" i="1"/>
  <c r="E78" i="1"/>
  <c r="F79" i="1"/>
  <c r="E79" i="1" s="1"/>
  <c r="G79" i="1"/>
  <c r="E80" i="1"/>
  <c r="H81" i="1"/>
  <c r="E82" i="1"/>
  <c r="E83" i="1"/>
  <c r="E84" i="1"/>
  <c r="F84" i="1"/>
  <c r="F81" i="1" s="1"/>
  <c r="E85" i="1"/>
  <c r="E86" i="1"/>
  <c r="H87" i="1"/>
  <c r="E88" i="1"/>
  <c r="E89" i="1"/>
  <c r="E90" i="1"/>
  <c r="F91" i="1"/>
  <c r="F87" i="1" s="1"/>
  <c r="G87" i="1"/>
  <c r="E92" i="1"/>
  <c r="F93" i="1"/>
  <c r="G93" i="1"/>
  <c r="H93" i="1"/>
  <c r="E94" i="1"/>
  <c r="E95" i="1"/>
  <c r="E96" i="1"/>
  <c r="I166" i="1" s="1"/>
  <c r="E97" i="1"/>
  <c r="G99" i="1"/>
  <c r="H99" i="1"/>
  <c r="E100" i="1"/>
  <c r="E101" i="1"/>
  <c r="E102" i="1"/>
  <c r="F103" i="1"/>
  <c r="E104" i="1"/>
  <c r="F105" i="1"/>
  <c r="H105" i="1"/>
  <c r="E106" i="1"/>
  <c r="G107" i="1"/>
  <c r="E107" i="1" s="1"/>
  <c r="E108" i="1"/>
  <c r="G109" i="1"/>
  <c r="E109" i="1" s="1"/>
  <c r="E110" i="1"/>
  <c r="F111" i="1"/>
  <c r="G111" i="1"/>
  <c r="H111" i="1"/>
  <c r="E112" i="1"/>
  <c r="E113" i="1"/>
  <c r="E114" i="1"/>
  <c r="E115" i="1"/>
  <c r="E116" i="1"/>
  <c r="F118" i="1"/>
  <c r="G118" i="1"/>
  <c r="H118" i="1"/>
  <c r="F119" i="1"/>
  <c r="H152" i="1"/>
  <c r="F120" i="1"/>
  <c r="G140" i="1"/>
  <c r="G153" i="1" s="1"/>
  <c r="F122" i="1"/>
  <c r="E125" i="1"/>
  <c r="E126" i="1"/>
  <c r="E127" i="1"/>
  <c r="E128" i="1"/>
  <c r="F129" i="1"/>
  <c r="G129" i="1"/>
  <c r="H129" i="1"/>
  <c r="H124" i="1" s="1"/>
  <c r="H130" i="1" s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H138" i="1"/>
  <c r="H164" i="1" s="1"/>
  <c r="F142" i="1"/>
  <c r="E143" i="1"/>
  <c r="E144" i="1"/>
  <c r="E145" i="1"/>
  <c r="E146" i="1"/>
  <c r="E147" i="1"/>
  <c r="E148" i="1"/>
  <c r="E149" i="1"/>
  <c r="F151" i="1"/>
  <c r="G151" i="1"/>
  <c r="H151" i="1"/>
  <c r="E156" i="1"/>
  <c r="E157" i="1"/>
  <c r="E158" i="1"/>
  <c r="E159" i="1"/>
  <c r="E160" i="1"/>
  <c r="E161" i="1"/>
  <c r="E162" i="1"/>
  <c r="F170" i="1"/>
  <c r="F171" i="1"/>
  <c r="F172" i="1"/>
  <c r="F174" i="1"/>
  <c r="F176" i="1"/>
  <c r="G176" i="1"/>
  <c r="H176" i="1"/>
  <c r="F177" i="1"/>
  <c r="G177" i="1"/>
  <c r="H177" i="1"/>
  <c r="F178" i="1"/>
  <c r="G178" i="1"/>
  <c r="H178" i="1"/>
  <c r="H179" i="1"/>
  <c r="F180" i="1"/>
  <c r="G180" i="1"/>
  <c r="H180" i="1"/>
  <c r="K8" i="1"/>
  <c r="K14" i="1"/>
  <c r="K20" i="1"/>
  <c r="K32" i="1"/>
  <c r="K39" i="1"/>
  <c r="K40" i="1"/>
  <c r="K41" i="1"/>
  <c r="K43" i="1"/>
  <c r="K45" i="1"/>
  <c r="K57" i="1"/>
  <c r="K63" i="1"/>
  <c r="K69" i="1"/>
  <c r="K75" i="1"/>
  <c r="K81" i="1"/>
  <c r="K87" i="1"/>
  <c r="K93" i="1"/>
  <c r="K99" i="1"/>
  <c r="K105" i="1"/>
  <c r="K111" i="1"/>
  <c r="K118" i="1"/>
  <c r="K138" i="1" s="1"/>
  <c r="K164" i="1" s="1"/>
  <c r="K119" i="1"/>
  <c r="K120" i="1"/>
  <c r="K121" i="1"/>
  <c r="K122" i="1"/>
  <c r="K129" i="1"/>
  <c r="K131" i="1"/>
  <c r="K132" i="1"/>
  <c r="K133" i="1"/>
  <c r="K134" i="1"/>
  <c r="K139" i="1"/>
  <c r="K152" i="1" s="1"/>
  <c r="K151" i="1"/>
  <c r="K170" i="1"/>
  <c r="K171" i="1"/>
  <c r="K172" i="1"/>
  <c r="K166" i="1" s="1"/>
  <c r="K174" i="1"/>
  <c r="K176" i="1"/>
  <c r="K177" i="1"/>
  <c r="K165" i="1" s="1"/>
  <c r="K178" i="1"/>
  <c r="K179" i="1"/>
  <c r="K180" i="1"/>
  <c r="G166" i="1" l="1"/>
  <c r="F166" i="1"/>
  <c r="K117" i="1"/>
  <c r="H140" i="1"/>
  <c r="H153" i="1" s="1"/>
  <c r="G152" i="1"/>
  <c r="K173" i="1"/>
  <c r="K167" i="1" s="1"/>
  <c r="K42" i="1"/>
  <c r="K141" i="1" s="1"/>
  <c r="K154" i="1" s="1"/>
  <c r="G175" i="1"/>
  <c r="F168" i="1"/>
  <c r="G179" i="1"/>
  <c r="I142" i="1"/>
  <c r="I155" i="1" s="1"/>
  <c r="G124" i="1"/>
  <c r="G130" i="1" s="1"/>
  <c r="G117" i="1"/>
  <c r="G105" i="1"/>
  <c r="E91" i="1"/>
  <c r="E24" i="1"/>
  <c r="I138" i="1"/>
  <c r="I164" i="1" s="1"/>
  <c r="F165" i="1"/>
  <c r="F173" i="1"/>
  <c r="F169" i="1" s="1"/>
  <c r="H142" i="1"/>
  <c r="H155" i="1" s="1"/>
  <c r="G20" i="1"/>
  <c r="H175" i="1"/>
  <c r="H117" i="1"/>
  <c r="I167" i="1"/>
  <c r="H167" i="1"/>
  <c r="K26" i="1"/>
  <c r="H166" i="1"/>
  <c r="K135" i="1"/>
  <c r="K142" i="1" s="1"/>
  <c r="K124" i="1"/>
  <c r="K130" i="1" s="1"/>
  <c r="H169" i="1"/>
  <c r="G155" i="1"/>
  <c r="G168" i="1"/>
  <c r="F138" i="1"/>
  <c r="F32" i="1"/>
  <c r="F179" i="1"/>
  <c r="E36" i="1"/>
  <c r="F99" i="1"/>
  <c r="E103" i="1"/>
  <c r="F121" i="1"/>
  <c r="F117" i="1" s="1"/>
  <c r="F139" i="1"/>
  <c r="K175" i="1"/>
  <c r="F140" i="1"/>
  <c r="I154" i="1"/>
  <c r="I169" i="1"/>
  <c r="K140" i="1"/>
  <c r="K153" i="1" s="1"/>
  <c r="F42" i="1"/>
  <c r="G38" i="1"/>
  <c r="E30" i="1"/>
  <c r="H20" i="1"/>
  <c r="H42" i="1"/>
  <c r="I175" i="1"/>
  <c r="F124" i="1"/>
  <c r="G81" i="1"/>
  <c r="G167" i="1"/>
  <c r="F155" i="1"/>
  <c r="E73" i="1"/>
  <c r="I20" i="1"/>
  <c r="I38" i="1"/>
  <c r="I137" i="1" s="1"/>
  <c r="I87" i="1"/>
  <c r="G42" i="1"/>
  <c r="J105" i="1"/>
  <c r="E105" i="1" s="1"/>
  <c r="G163" i="1" l="1"/>
  <c r="I168" i="1"/>
  <c r="I163" i="1" s="1"/>
  <c r="H168" i="1"/>
  <c r="H163" i="1" s="1"/>
  <c r="G137" i="1"/>
  <c r="I150" i="1"/>
  <c r="G141" i="1"/>
  <c r="G154" i="1" s="1"/>
  <c r="G150" i="1" s="1"/>
  <c r="H141" i="1"/>
  <c r="H154" i="1" s="1"/>
  <c r="H150" i="1" s="1"/>
  <c r="H182" i="1"/>
  <c r="K169" i="1"/>
  <c r="K182" i="1" s="1"/>
  <c r="I182" i="1"/>
  <c r="F153" i="1"/>
  <c r="F167" i="1"/>
  <c r="K38" i="1"/>
  <c r="K137" i="1" s="1"/>
  <c r="F152" i="1"/>
  <c r="K155" i="1"/>
  <c r="K150" i="1" s="1"/>
  <c r="K168" i="1"/>
  <c r="K163" i="1" s="1"/>
  <c r="F141" i="1"/>
  <c r="F175" i="1"/>
  <c r="F38" i="1"/>
  <c r="F164" i="1"/>
  <c r="F130" i="1"/>
  <c r="H38" i="1"/>
  <c r="H137" i="1" s="1"/>
  <c r="G169" i="1"/>
  <c r="G182" i="1" s="1"/>
  <c r="E173" i="1"/>
  <c r="F182" i="1" l="1"/>
  <c r="F163" i="1"/>
  <c r="F137" i="1"/>
  <c r="F154" i="1"/>
  <c r="F150" i="1" s="1"/>
  <c r="E119" i="1"/>
  <c r="E120" i="1"/>
  <c r="E121" i="1"/>
  <c r="E122" i="1"/>
  <c r="J118" i="1"/>
  <c r="E118" i="1" s="1"/>
  <c r="J99" i="1" l="1"/>
  <c r="E99" i="1" s="1"/>
  <c r="J111" i="1" l="1"/>
  <c r="E111" i="1" s="1"/>
  <c r="J179" i="1" l="1"/>
  <c r="E179" i="1" s="1"/>
  <c r="J75" i="1"/>
  <c r="E75" i="1" s="1"/>
  <c r="J20" i="1"/>
  <c r="E20" i="1" s="1"/>
  <c r="J180" i="1"/>
  <c r="E180" i="1" s="1"/>
  <c r="J178" i="1"/>
  <c r="E178" i="1" s="1"/>
  <c r="J177" i="1"/>
  <c r="E177" i="1" s="1"/>
  <c r="J176" i="1"/>
  <c r="E176" i="1" s="1"/>
  <c r="E174" i="1"/>
  <c r="J167" i="1"/>
  <c r="E167" i="1" s="1"/>
  <c r="E172" i="1"/>
  <c r="E170" i="1"/>
  <c r="J151" i="1"/>
  <c r="E151" i="1" s="1"/>
  <c r="J134" i="1"/>
  <c r="E134" i="1" s="1"/>
  <c r="J133" i="1"/>
  <c r="E133" i="1" s="1"/>
  <c r="J132" i="1"/>
  <c r="E132" i="1" s="1"/>
  <c r="J131" i="1"/>
  <c r="E131" i="1" s="1"/>
  <c r="J129" i="1"/>
  <c r="J93" i="1"/>
  <c r="J87" i="1"/>
  <c r="E87" i="1" s="1"/>
  <c r="J81" i="1"/>
  <c r="E81" i="1" s="1"/>
  <c r="J69" i="1"/>
  <c r="E69" i="1" s="1"/>
  <c r="J63" i="1"/>
  <c r="E63" i="1" s="1"/>
  <c r="J57" i="1"/>
  <c r="E57" i="1" s="1"/>
  <c r="J45" i="1"/>
  <c r="E45" i="1" s="1"/>
  <c r="J43" i="1"/>
  <c r="E43" i="1" s="1"/>
  <c r="E42" i="1"/>
  <c r="J41" i="1"/>
  <c r="J40" i="1"/>
  <c r="J39" i="1"/>
  <c r="E39" i="1" s="1"/>
  <c r="J32" i="1"/>
  <c r="E32" i="1" s="1"/>
  <c r="J26" i="1"/>
  <c r="E26" i="1" s="1"/>
  <c r="J14" i="1"/>
  <c r="J8" i="1"/>
  <c r="J165" i="1" l="1"/>
  <c r="E165" i="1" s="1"/>
  <c r="E171" i="1"/>
  <c r="J140" i="1"/>
  <c r="E140" i="1" s="1"/>
  <c r="E41" i="1"/>
  <c r="J124" i="1"/>
  <c r="E129" i="1"/>
  <c r="J139" i="1"/>
  <c r="E139" i="1" s="1"/>
  <c r="E40" i="1"/>
  <c r="J166" i="1"/>
  <c r="E166" i="1" s="1"/>
  <c r="J141" i="1"/>
  <c r="E141" i="1" s="1"/>
  <c r="J175" i="1"/>
  <c r="E175" i="1" s="1"/>
  <c r="J117" i="1"/>
  <c r="E117" i="1" s="1"/>
  <c r="J38" i="1"/>
  <c r="E38" i="1" s="1"/>
  <c r="J169" i="1"/>
  <c r="E169" i="1" s="1"/>
  <c r="J152" i="1"/>
  <c r="E152" i="1" s="1"/>
  <c r="J135" i="1"/>
  <c r="J138" i="1"/>
  <c r="J153" i="1" l="1"/>
  <c r="E153" i="1" s="1"/>
  <c r="E182" i="1"/>
  <c r="J154" i="1"/>
  <c r="E154" i="1" s="1"/>
  <c r="J130" i="1"/>
  <c r="E130" i="1" s="1"/>
  <c r="E124" i="1"/>
  <c r="J164" i="1"/>
  <c r="E164" i="1" s="1"/>
  <c r="E138" i="1"/>
  <c r="J142" i="1"/>
  <c r="E142" i="1" s="1"/>
  <c r="E135" i="1"/>
  <c r="J182" i="1"/>
  <c r="J168" i="1" l="1"/>
  <c r="J163" i="1" s="1"/>
  <c r="E163" i="1" s="1"/>
  <c r="J155" i="1"/>
  <c r="J137" i="1"/>
  <c r="E137" i="1" s="1"/>
  <c r="E168" i="1" l="1"/>
  <c r="J150" i="1"/>
  <c r="E150" i="1" s="1"/>
  <c r="E155" i="1"/>
</calcChain>
</file>

<file path=xl/sharedStrings.xml><?xml version="1.0" encoding="utf-8"?>
<sst xmlns="http://schemas.openxmlformats.org/spreadsheetml/2006/main" count="356" uniqueCount="149">
  <si>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</si>
  <si>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</si>
  <si>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</si>
  <si>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</si>
  <si>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</si>
  <si>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</si>
  <si>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</si>
  <si>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</si>
  <si>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</si>
  <si>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</si>
  <si>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</si>
  <si>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</si>
  <si>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</si>
  <si>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</si>
  <si>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</si>
  <si>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</si>
  <si>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</si>
  <si>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</si>
  <si>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</si>
  <si>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</si>
  <si>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</si>
  <si>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</si>
  <si>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</si>
  <si>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</si>
  <si>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</si>
  <si>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</si>
  <si>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</si>
  <si>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</si>
  <si>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</si>
  <si>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</si>
  <si>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</si>
  <si>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</si>
  <si>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</si>
  <si>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</si>
  <si>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</si>
  <si>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</si>
  <si>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</si>
  <si>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</si>
  <si>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</si>
  <si>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</si>
  <si>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</si>
  <si>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</si>
  <si>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</si>
  <si>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</si>
  <si>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</si>
  <si>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</si>
  <si>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</si>
  <si>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</si>
  <si>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</si>
  <si>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</si>
  <si>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</si>
  <si>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</si>
  <si>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</si>
  <si>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</si>
  <si>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</si>
  <si>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</si>
  <si>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</si>
  <si>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</si>
  <si>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</si>
  <si>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</si>
  <si>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</si>
  <si>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</si>
  <si>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</si>
  <si>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</si>
  <si>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</si>
  <si>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</si>
  <si>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</si>
  <si>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</si>
  <si>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</si>
  <si>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</si>
  <si>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</si>
  <si>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</si>
  <si>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</si>
  <si>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</si>
  <si>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</si>
  <si>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</si>
  <si>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</si>
  <si>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</si>
  <si>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</si>
  <si>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</si>
  <si>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</si>
  <si>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</si>
  <si>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</si>
  <si>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</si>
  <si>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</si>
  <si>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</si>
  <si>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</si>
  <si>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</si>
  <si>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</si>
  <si>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</si>
  <si>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</si>
  <si>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</si>
  <si>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</si>
  <si>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</si>
  <si>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</si>
  <si>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</si>
  <si>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</si>
  <si>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</si>
  <si>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</si>
  <si>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</si>
  <si>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</si>
  <si>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</si>
  <si>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"Проведение муниципального контроля"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</si>
  <si>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</si>
  <si>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</si>
  <si>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</si>
  <si>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</si>
  <si>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</si>
  <si>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</si>
  <si>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</si>
  <si>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</si>
  <si>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</si>
  <si>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</si>
  <si>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2026 год</t>
  </si>
  <si>
    <t>2026 г.</t>
  </si>
  <si>
    <t>Таблица 2</t>
  </si>
  <si>
    <t>7.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</si>
  <si>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</si>
  <si>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8.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</si>
  <si>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</t>
  </si>
  <si>
    <t xml:space="preserve">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</t>
  </si>
  <si>
    <t xml:space="preserve">2028-2030 </t>
  </si>
  <si>
    <t>2027 год</t>
  </si>
  <si>
    <t>2027 г.</t>
  </si>
  <si>
    <t>2028-2030 гг.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</si>
  <si>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</si>
  <si>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</si>
  <si>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1)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</si>
  <si>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2)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</si>
  <si>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3)</t>
  </si>
  <si>
    <t>Основное мероприятие "Ликвидация опасности проживания в строениях, приспособленных для проживания"    (показатель № 3)</t>
  </si>
  <si>
    <t>Основное мероприятие "Снос расселенных многоквартирных
 домов" (показатель №3)</t>
  </si>
  <si>
    <t>Основное мероприятие "Содержание муниципального жилого фонда" (в поселении)  (показатель № 1)</t>
  </si>
  <si>
    <t>Основное мероприятие "Возмещение за жилое помещение" (показатель №3)</t>
  </si>
  <si>
    <t>Основное мероприятие "Проведение ремонта муниципального жилого фонда" (показатель №3)</t>
  </si>
  <si>
    <t>Основное мероприятие "Приобретение жилых помещений с целью улучшения жилищных условий граждан" (показатель №3)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</si>
  <si>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3)</t>
  </si>
  <si>
    <t>Основное мероприятие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 (показатель № 3)</t>
  </si>
  <si>
    <t>Основное мероприятие Региональный проект "Жилье" (показатель № 3)</t>
  </si>
  <si>
    <t>Региональный проект "Жилье"</t>
  </si>
  <si>
    <t xml:space="preserve">1. Обследование технического состояния общего имущества многоквартирных домов.
2. Выполнение работ по обновлению инженерно - топографического плана.
</t>
  </si>
  <si>
    <t>Региональный проект "Обеспечение устойчивого сокращения непригодного для проживания жилищного фонда"</t>
  </si>
  <si>
    <t>Мероприятия по сносу МКД</t>
  </si>
  <si>
    <t xml:space="preserve">Оценка имущества, обследование жилых и нежилых помещений, зданий, строений, домов, оформление полисов ОСАГО
</t>
  </si>
  <si>
    <t xml:space="preserve">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</si>
  <si>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Мероприятия по выплате  выкупной стоимости</t>
  </si>
  <si>
    <t>Мероприятия по ремонту жилого фонда</t>
  </si>
  <si>
    <t>Приобретение жилых помещений для включения в состав муниципального жилищного фонда</t>
  </si>
  <si>
    <t>Предоставление субсидии для улучшения жилищных условий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</si>
</sst>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41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166" fontId="8" fillId="2" borderId="1" xfId="1" applyNumberFormat="1" applyFont="1" applyFill="1" applyBorder="1" applyAlignment="1">
      <alignment vertical="top"/>
    </xf>
    <xf numFmtId="170" fontId="4" fillId="5" borderId="0" xfId="0" applyNumberFormat="1" applyFont="1" applyFill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top" wrapText="1"/>
    </xf>
    <xf numFmtId="166" fontId="9" fillId="8" borderId="1" xfId="0" applyNumberFormat="1" applyFont="1" applyFill="1" applyBorder="1" applyAlignment="1">
      <alignment vertical="top"/>
    </xf>
    <xf numFmtId="0" fontId="8" fillId="8" borderId="1" xfId="0" applyFont="1" applyFill="1" applyBorder="1" applyAlignment="1">
      <alignment vertical="top" wrapText="1"/>
    </xf>
    <xf numFmtId="166" fontId="8" fillId="8" borderId="1" xfId="0" applyNumberFormat="1" applyFont="1" applyFill="1" applyBorder="1" applyAlignment="1">
      <alignment vertical="top"/>
    </xf>
    <xf numFmtId="166" fontId="9" fillId="8" borderId="1" xfId="0" applyNumberFormat="1" applyFont="1" applyFill="1" applyBorder="1" applyAlignment="1">
      <alignment horizontal="right" vertical="top"/>
    </xf>
    <xf numFmtId="168" fontId="8" fillId="0" borderId="1" xfId="0" applyNumberFormat="1" applyFont="1" applyFill="1" applyBorder="1" applyAlignment="1">
      <alignment vertical="top"/>
    </xf>
    <xf numFmtId="0" fontId="0" fillId="0" borderId="0" xfId="0" applyBorder="1"/>
    <xf numFmtId="2" fontId="11" fillId="0" borderId="5" xfId="3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2" fontId="11" fillId="0" borderId="12" xfId="3" applyNumberFormat="1" applyFont="1" applyBorder="1" applyAlignment="1">
      <alignment horizontal="center" vertical="center" wrapText="1"/>
    </xf>
    <xf numFmtId="2" fontId="11" fillId="0" borderId="13" xfId="3" applyNumberFormat="1" applyFont="1" applyBorder="1" applyAlignment="1">
      <alignment horizontal="center" vertical="center" wrapText="1"/>
    </xf>
    <xf numFmtId="2" fontId="11" fillId="0" borderId="14" xfId="3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2"/>
  <sheetViews>
    <sheetView tabSelected="1" view="pageBreakPreview" topLeftCell="A123" zoomScale="60" zoomScaleNormal="66" workbookViewId="0">
      <selection activeCell="H138" sqref="H138:H141"/>
    </sheetView>
  </sheetViews>
  <sheetFormatPr defaultColWidth="9.140625" defaultRowHeight="16.5" outlineLevelRow="1" x14ac:dyDescent="0.25"/>
  <cols>
    <col min="1" max="1" width="16.42578125" style="1" customWidth="1"/>
    <col min="2" max="2" width="42.28515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6.42578125" style="2" customWidth="1"/>
    <col min="8" max="11" width="22.5703125" style="2" customWidth="1"/>
    <col min="12" max="12" width="23.85546875" style="6" customWidth="1"/>
    <col min="13" max="13" width="16.42578125" style="6" bestFit="1" customWidth="1"/>
    <col min="14" max="14" width="19.5703125" style="2" bestFit="1" customWidth="1"/>
    <col min="15" max="16384" width="9.140625" style="2"/>
  </cols>
  <sheetData>
    <row r="1" spans="1:14" x14ac:dyDescent="0.25">
      <c r="A1" s="15"/>
      <c r="B1" s="16"/>
      <c r="C1" s="17"/>
      <c r="D1" s="16"/>
      <c r="E1" s="16"/>
      <c r="F1" s="210" t="s">
        <v>115</v>
      </c>
      <c r="G1" s="210"/>
      <c r="H1" s="210"/>
      <c r="I1" s="210"/>
      <c r="J1" s="210"/>
      <c r="K1" s="210"/>
    </row>
    <row r="2" spans="1:14" ht="25.5" customHeight="1" x14ac:dyDescent="0.2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4" ht="16.5" customHeight="1" x14ac:dyDescent="0.25">
      <c r="A3" s="212" t="s">
        <v>40</v>
      </c>
      <c r="B3" s="213" t="s">
        <v>1</v>
      </c>
      <c r="C3" s="213" t="s">
        <v>35</v>
      </c>
      <c r="D3" s="213" t="s">
        <v>2</v>
      </c>
      <c r="E3" s="213" t="s">
        <v>3</v>
      </c>
      <c r="F3" s="213"/>
      <c r="G3" s="213"/>
      <c r="H3" s="213"/>
      <c r="I3" s="213"/>
      <c r="J3" s="213"/>
      <c r="K3" s="213"/>
    </row>
    <row r="4" spans="1:14" x14ac:dyDescent="0.25">
      <c r="A4" s="212"/>
      <c r="B4" s="213"/>
      <c r="C4" s="213"/>
      <c r="D4" s="213"/>
      <c r="E4" s="213" t="s">
        <v>4</v>
      </c>
      <c r="F4" s="213"/>
      <c r="G4" s="213"/>
      <c r="H4" s="213"/>
      <c r="I4" s="213"/>
      <c r="J4" s="213"/>
      <c r="K4" s="213"/>
    </row>
    <row r="5" spans="1:14" ht="96.75" customHeight="1" x14ac:dyDescent="0.25">
      <c r="A5" s="212"/>
      <c r="B5" s="213"/>
      <c r="C5" s="213"/>
      <c r="D5" s="213"/>
      <c r="E5" s="213"/>
      <c r="F5" s="40">
        <v>2023</v>
      </c>
      <c r="G5" s="145">
        <v>2024</v>
      </c>
      <c r="H5" s="146">
        <v>2025</v>
      </c>
      <c r="I5" s="143">
        <v>2026</v>
      </c>
      <c r="J5" s="136">
        <v>2027</v>
      </c>
      <c r="K5" s="40" t="s">
        <v>121</v>
      </c>
    </row>
    <row r="6" spans="1:14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</row>
    <row r="7" spans="1:14" s="42" customFormat="1" ht="24" customHeight="1" x14ac:dyDescent="0.25">
      <c r="A7" s="214" t="s">
        <v>37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41"/>
      <c r="M7" s="41"/>
    </row>
    <row r="8" spans="1:14" ht="3" hidden="1" customHeight="1" outlineLevel="1" x14ac:dyDescent="0.25">
      <c r="A8" s="174" t="s">
        <v>6</v>
      </c>
      <c r="B8" s="175" t="s">
        <v>7</v>
      </c>
      <c r="C8" s="175" t="s">
        <v>23</v>
      </c>
      <c r="D8" s="20" t="s">
        <v>8</v>
      </c>
      <c r="E8" s="21" t="e">
        <f>#REF!+#REF!+#REF!+#REF!</f>
        <v>#REF!</v>
      </c>
      <c r="F8" s="22">
        <f t="shared" ref="F8:K8" si="0">SUM(F9:F13)</f>
        <v>0</v>
      </c>
      <c r="G8" s="22">
        <f t="shared" si="0"/>
        <v>0</v>
      </c>
      <c r="H8" s="22">
        <f>SUM(H9:H13)</f>
        <v>0</v>
      </c>
      <c r="I8" s="22">
        <f>SUM(I9:I13)</f>
        <v>0</v>
      </c>
      <c r="J8" s="22">
        <f>SUM(J9:J13)</f>
        <v>0</v>
      </c>
      <c r="K8" s="22">
        <f t="shared" si="0"/>
        <v>0</v>
      </c>
    </row>
    <row r="9" spans="1:14" ht="3" hidden="1" customHeight="1" outlineLevel="1" x14ac:dyDescent="0.25">
      <c r="A9" s="174"/>
      <c r="B9" s="175"/>
      <c r="C9" s="175"/>
      <c r="D9" s="24" t="s">
        <v>22</v>
      </c>
      <c r="E9" s="22">
        <f>SUM(F9:K9)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</row>
    <row r="10" spans="1:14" ht="33" hidden="1" outlineLevel="1" x14ac:dyDescent="0.25">
      <c r="A10" s="174"/>
      <c r="B10" s="175"/>
      <c r="C10" s="175"/>
      <c r="D10" s="24" t="s">
        <v>9</v>
      </c>
      <c r="E10" s="22">
        <f>SUM(F10:K10)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8"/>
      <c r="M10" s="8"/>
      <c r="N10" s="9"/>
    </row>
    <row r="11" spans="1:14" hidden="1" outlineLevel="1" x14ac:dyDescent="0.25">
      <c r="A11" s="174"/>
      <c r="B11" s="175"/>
      <c r="C11" s="175"/>
      <c r="D11" s="24" t="s">
        <v>10</v>
      </c>
      <c r="E11" s="22">
        <f>SUM(F11:K11)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8"/>
      <c r="M11" s="8"/>
      <c r="N11" s="9"/>
    </row>
    <row r="12" spans="1:14" ht="33" hidden="1" outlineLevel="1" x14ac:dyDescent="0.25">
      <c r="A12" s="174"/>
      <c r="B12" s="175"/>
      <c r="C12" s="175"/>
      <c r="D12" s="24" t="s">
        <v>11</v>
      </c>
      <c r="E12" s="21">
        <f>SUM(F12:K12)</f>
        <v>0</v>
      </c>
      <c r="F12" s="26"/>
      <c r="G12" s="26"/>
      <c r="H12" s="26"/>
      <c r="I12" s="26"/>
      <c r="J12" s="26"/>
      <c r="K12" s="26"/>
      <c r="L12" s="8"/>
      <c r="M12" s="8"/>
      <c r="N12" s="9"/>
    </row>
    <row r="13" spans="1:14" hidden="1" outlineLevel="1" x14ac:dyDescent="0.25">
      <c r="A13" s="174"/>
      <c r="B13" s="175"/>
      <c r="C13" s="175"/>
      <c r="D13" s="24" t="s">
        <v>12</v>
      </c>
      <c r="E13" s="21">
        <f>SUM(F13:K13)</f>
        <v>0</v>
      </c>
      <c r="F13" s="26"/>
      <c r="G13" s="26"/>
      <c r="H13" s="26"/>
      <c r="I13" s="26"/>
      <c r="J13" s="26"/>
      <c r="K13" s="26"/>
      <c r="L13" s="8"/>
      <c r="M13" s="8"/>
      <c r="N13" s="9"/>
    </row>
    <row r="14" spans="1:14" hidden="1" outlineLevel="1" x14ac:dyDescent="0.25">
      <c r="A14" s="174" t="s">
        <v>29</v>
      </c>
      <c r="B14" s="175" t="s">
        <v>33</v>
      </c>
      <c r="C14" s="175" t="s">
        <v>23</v>
      </c>
      <c r="D14" s="20" t="s">
        <v>8</v>
      </c>
      <c r="E14" s="21" t="e">
        <f>#REF!+#REF!+#REF!+#REF!</f>
        <v>#REF!</v>
      </c>
      <c r="F14" s="22">
        <f t="shared" ref="F14:K14" si="1">SUM(F15:F19)</f>
        <v>0</v>
      </c>
      <c r="G14" s="22">
        <f t="shared" si="1"/>
        <v>0</v>
      </c>
      <c r="H14" s="22">
        <f>SUM(H15:H19)</f>
        <v>0</v>
      </c>
      <c r="I14" s="22">
        <f>SUM(I15:I19)</f>
        <v>0</v>
      </c>
      <c r="J14" s="22">
        <f>SUM(J15:J19)</f>
        <v>0</v>
      </c>
      <c r="K14" s="22">
        <f t="shared" si="1"/>
        <v>0</v>
      </c>
    </row>
    <row r="15" spans="1:14" hidden="1" outlineLevel="1" x14ac:dyDescent="0.25">
      <c r="A15" s="174"/>
      <c r="B15" s="175"/>
      <c r="C15" s="175"/>
      <c r="D15" s="24" t="s">
        <v>22</v>
      </c>
      <c r="E15" s="22">
        <f>SUM(F15:K15)</f>
        <v>0</v>
      </c>
      <c r="F15" s="22"/>
      <c r="G15" s="22"/>
      <c r="H15" s="22"/>
      <c r="I15" s="22"/>
      <c r="J15" s="22"/>
      <c r="K15" s="22"/>
    </row>
    <row r="16" spans="1:14" ht="33" hidden="1" outlineLevel="1" x14ac:dyDescent="0.25">
      <c r="A16" s="174"/>
      <c r="B16" s="175"/>
      <c r="C16" s="175"/>
      <c r="D16" s="24" t="s">
        <v>9</v>
      </c>
      <c r="E16" s="22">
        <f>SUM(F16:K16)</f>
        <v>0</v>
      </c>
      <c r="F16" s="25"/>
      <c r="G16" s="25"/>
      <c r="H16" s="25"/>
      <c r="I16" s="25"/>
      <c r="J16" s="25"/>
      <c r="K16" s="25"/>
      <c r="L16" s="8"/>
      <c r="M16" s="8"/>
      <c r="N16" s="9"/>
    </row>
    <row r="17" spans="1:14" hidden="1" outlineLevel="1" x14ac:dyDescent="0.25">
      <c r="A17" s="174"/>
      <c r="B17" s="175"/>
      <c r="C17" s="175"/>
      <c r="D17" s="24" t="s">
        <v>10</v>
      </c>
      <c r="E17" s="22">
        <f>SUM(F17:K17)</f>
        <v>0</v>
      </c>
      <c r="F17" s="26"/>
      <c r="G17" s="26"/>
      <c r="H17" s="26"/>
      <c r="I17" s="26"/>
      <c r="J17" s="26"/>
      <c r="K17" s="26"/>
      <c r="L17" s="8"/>
      <c r="M17" s="8"/>
      <c r="N17" s="9"/>
    </row>
    <row r="18" spans="1:14" ht="33" hidden="1" outlineLevel="1" x14ac:dyDescent="0.25">
      <c r="A18" s="174"/>
      <c r="B18" s="175"/>
      <c r="C18" s="175"/>
      <c r="D18" s="24" t="s">
        <v>11</v>
      </c>
      <c r="E18" s="21">
        <f>SUM(F18:K18)</f>
        <v>0</v>
      </c>
      <c r="F18" s="26"/>
      <c r="G18" s="26"/>
      <c r="H18" s="26"/>
      <c r="I18" s="26"/>
      <c r="J18" s="26"/>
      <c r="K18" s="26"/>
      <c r="L18" s="8"/>
      <c r="M18" s="8"/>
      <c r="N18" s="9"/>
    </row>
    <row r="19" spans="1:14" ht="10.5" hidden="1" customHeight="1" outlineLevel="1" x14ac:dyDescent="0.25">
      <c r="A19" s="174"/>
      <c r="B19" s="175"/>
      <c r="C19" s="175"/>
      <c r="D19" s="24" t="s">
        <v>12</v>
      </c>
      <c r="E19" s="27" t="s">
        <v>27</v>
      </c>
      <c r="F19" s="25"/>
      <c r="G19" s="25"/>
      <c r="H19" s="25"/>
      <c r="I19" s="25"/>
      <c r="J19" s="25"/>
      <c r="K19" s="25"/>
      <c r="L19" s="8"/>
      <c r="M19" s="8"/>
      <c r="N19" s="9"/>
    </row>
    <row r="20" spans="1:14" ht="23.25" customHeight="1" outlineLevel="1" x14ac:dyDescent="0.25">
      <c r="A20" s="174" t="s">
        <v>6</v>
      </c>
      <c r="B20" s="175" t="s">
        <v>127</v>
      </c>
      <c r="C20" s="175" t="s">
        <v>23</v>
      </c>
      <c r="D20" s="20" t="s">
        <v>8</v>
      </c>
      <c r="E20" s="28">
        <f>SUM(F20:K20)</f>
        <v>856</v>
      </c>
      <c r="F20" s="28">
        <f t="shared" ref="F20:K20" si="2">SUM(F21:F25)</f>
        <v>262.5</v>
      </c>
      <c r="G20" s="28">
        <f t="shared" si="2"/>
        <v>211</v>
      </c>
      <c r="H20" s="28">
        <f>SUM(H21:H25)</f>
        <v>157.5</v>
      </c>
      <c r="I20" s="28">
        <f>SUM(I21:I25)</f>
        <v>112.5</v>
      </c>
      <c r="J20" s="28">
        <f>SUM(J21:J25)</f>
        <v>112.5</v>
      </c>
      <c r="K20" s="28">
        <f t="shared" si="2"/>
        <v>0</v>
      </c>
      <c r="L20" s="8"/>
      <c r="M20" s="8"/>
      <c r="N20" s="9"/>
    </row>
    <row r="21" spans="1:14" ht="24.75" customHeight="1" outlineLevel="1" x14ac:dyDescent="0.25">
      <c r="A21" s="174"/>
      <c r="B21" s="175"/>
      <c r="C21" s="175"/>
      <c r="D21" s="24" t="s">
        <v>22</v>
      </c>
      <c r="E21" s="30">
        <f t="shared" ref="E21:E31" si="3">SUM(F21:K21)</f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8"/>
      <c r="M21" s="8"/>
      <c r="N21" s="9"/>
    </row>
    <row r="22" spans="1:14" ht="33" outlineLevel="1" x14ac:dyDescent="0.25">
      <c r="A22" s="174"/>
      <c r="B22" s="175"/>
      <c r="C22" s="175"/>
      <c r="D22" s="24" t="s">
        <v>9</v>
      </c>
      <c r="E22" s="30">
        <f t="shared" si="3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8"/>
      <c r="M22" s="8"/>
      <c r="N22" s="9"/>
    </row>
    <row r="23" spans="1:14" ht="23.25" customHeight="1" outlineLevel="1" x14ac:dyDescent="0.25">
      <c r="A23" s="174"/>
      <c r="B23" s="175"/>
      <c r="C23" s="175"/>
      <c r="D23" s="24" t="s">
        <v>10</v>
      </c>
      <c r="E23" s="30">
        <f t="shared" si="3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"/>
      <c r="M23" s="8"/>
      <c r="N23" s="9"/>
    </row>
    <row r="24" spans="1:14" ht="33.75" customHeight="1" outlineLevel="1" x14ac:dyDescent="0.25">
      <c r="A24" s="174"/>
      <c r="B24" s="175"/>
      <c r="C24" s="175"/>
      <c r="D24" s="24" t="s">
        <v>99</v>
      </c>
      <c r="E24" s="30">
        <f t="shared" si="3"/>
        <v>698.5</v>
      </c>
      <c r="F24" s="31">
        <f>320-107-118-95+150+94.5+18</f>
        <v>262.5</v>
      </c>
      <c r="G24" s="31">
        <f>184.5+67.5-41</f>
        <v>211</v>
      </c>
      <c r="H24" s="31">
        <v>0</v>
      </c>
      <c r="I24" s="31">
        <v>112.5</v>
      </c>
      <c r="J24" s="31">
        <v>112.5</v>
      </c>
      <c r="K24" s="31">
        <v>0</v>
      </c>
      <c r="L24" s="8"/>
      <c r="M24" s="8"/>
      <c r="N24" s="12"/>
    </row>
    <row r="25" spans="1:14" ht="23.25" customHeight="1" outlineLevel="1" x14ac:dyDescent="0.25">
      <c r="A25" s="174"/>
      <c r="B25" s="175"/>
      <c r="C25" s="175"/>
      <c r="D25" s="24" t="s">
        <v>12</v>
      </c>
      <c r="E25" s="30">
        <f t="shared" si="3"/>
        <v>157.5</v>
      </c>
      <c r="F25" s="31">
        <v>0</v>
      </c>
      <c r="G25" s="31"/>
      <c r="H25" s="31">
        <v>157.5</v>
      </c>
      <c r="I25" s="31">
        <v>0</v>
      </c>
      <c r="J25" s="31">
        <v>0</v>
      </c>
      <c r="K25" s="31">
        <v>0</v>
      </c>
      <c r="L25" s="8"/>
      <c r="M25" s="8"/>
      <c r="N25" s="9"/>
    </row>
    <row r="26" spans="1:14" ht="24.75" customHeight="1" outlineLevel="1" x14ac:dyDescent="0.25">
      <c r="A26" s="174" t="s">
        <v>14</v>
      </c>
      <c r="B26" s="175" t="s">
        <v>128</v>
      </c>
      <c r="C26" s="175" t="s">
        <v>24</v>
      </c>
      <c r="D26" s="59" t="s">
        <v>8</v>
      </c>
      <c r="E26" s="60">
        <f t="shared" si="3"/>
        <v>6909.0551100000002</v>
      </c>
      <c r="F26" s="60">
        <f t="shared" ref="F26:K26" si="4">SUM(F27:F31)</f>
        <v>991.34870999999998</v>
      </c>
      <c r="G26" s="60">
        <f t="shared" si="4"/>
        <v>2084.75</v>
      </c>
      <c r="H26" s="60">
        <f>SUM(H27:H31)</f>
        <v>1587.9564</v>
      </c>
      <c r="I26" s="60">
        <f>SUM(I27:I31)</f>
        <v>315</v>
      </c>
      <c r="J26" s="60">
        <f>SUM(J27:J31)</f>
        <v>315</v>
      </c>
      <c r="K26" s="60">
        <f t="shared" si="4"/>
        <v>1615</v>
      </c>
      <c r="L26" s="8"/>
      <c r="M26" s="8"/>
      <c r="N26" s="9"/>
    </row>
    <row r="27" spans="1:14" ht="27" customHeight="1" outlineLevel="1" x14ac:dyDescent="0.25">
      <c r="A27" s="174"/>
      <c r="B27" s="175"/>
      <c r="C27" s="175"/>
      <c r="D27" s="24" t="s">
        <v>22</v>
      </c>
      <c r="E27" s="30">
        <f t="shared" si="3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8"/>
      <c r="M27" s="8"/>
      <c r="N27" s="9"/>
    </row>
    <row r="28" spans="1:14" ht="33" outlineLevel="1" x14ac:dyDescent="0.25">
      <c r="A28" s="174"/>
      <c r="B28" s="175"/>
      <c r="C28" s="175"/>
      <c r="D28" s="24" t="s">
        <v>9</v>
      </c>
      <c r="E28" s="30">
        <f t="shared" si="3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8"/>
      <c r="M28" s="8"/>
      <c r="N28" s="9"/>
    </row>
    <row r="29" spans="1:14" ht="23.25" customHeight="1" outlineLevel="1" x14ac:dyDescent="0.25">
      <c r="A29" s="174"/>
      <c r="B29" s="175"/>
      <c r="C29" s="175"/>
      <c r="D29" s="24" t="s">
        <v>10</v>
      </c>
      <c r="E29" s="30">
        <f t="shared" si="3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8"/>
      <c r="M29" s="8"/>
      <c r="N29" s="9"/>
    </row>
    <row r="30" spans="1:14" ht="23.25" customHeight="1" outlineLevel="1" x14ac:dyDescent="0.25">
      <c r="A30" s="174"/>
      <c r="B30" s="175"/>
      <c r="C30" s="175"/>
      <c r="D30" s="24" t="s">
        <v>99</v>
      </c>
      <c r="E30" s="30">
        <f t="shared" si="3"/>
        <v>5969.0551100000002</v>
      </c>
      <c r="F30" s="31">
        <v>991.34870999999998</v>
      </c>
      <c r="G30" s="31">
        <f>1523-67.5-105+337.5+235.75-6.8056+153.3056+14.5</f>
        <v>2084.75</v>
      </c>
      <c r="H30" s="31">
        <f>600+27.9564+20</f>
        <v>647.95640000000003</v>
      </c>
      <c r="I30" s="31">
        <v>315</v>
      </c>
      <c r="J30" s="31">
        <v>315</v>
      </c>
      <c r="K30" s="31">
        <v>1615</v>
      </c>
      <c r="L30" s="8"/>
      <c r="M30" s="8"/>
      <c r="N30" s="9"/>
    </row>
    <row r="31" spans="1:14" ht="37.5" customHeight="1" outlineLevel="1" x14ac:dyDescent="0.25">
      <c r="A31" s="174"/>
      <c r="B31" s="175"/>
      <c r="C31" s="175"/>
      <c r="D31" s="24" t="s">
        <v>12</v>
      </c>
      <c r="E31" s="30">
        <f t="shared" si="3"/>
        <v>940</v>
      </c>
      <c r="F31" s="31"/>
      <c r="G31" s="31">
        <v>0</v>
      </c>
      <c r="H31" s="31">
        <v>940</v>
      </c>
      <c r="I31" s="31">
        <v>0</v>
      </c>
      <c r="J31" s="31">
        <v>0</v>
      </c>
      <c r="K31" s="31">
        <v>0</v>
      </c>
      <c r="L31" s="8"/>
      <c r="M31" s="8"/>
      <c r="N31" s="9"/>
    </row>
    <row r="32" spans="1:14" ht="23.25" customHeight="1" outlineLevel="1" x14ac:dyDescent="0.25">
      <c r="A32" s="174"/>
      <c r="B32" s="175"/>
      <c r="C32" s="164" t="s">
        <v>16</v>
      </c>
      <c r="D32" s="59" t="s">
        <v>8</v>
      </c>
      <c r="E32" s="60">
        <f>F32+G32+K32+J32</f>
        <v>303.83645999999999</v>
      </c>
      <c r="F32" s="60">
        <f t="shared" ref="F32:K32" si="5">SUM(F34:F37)</f>
        <v>277.03086000000002</v>
      </c>
      <c r="G32" s="60">
        <f t="shared" si="5"/>
        <v>26.805599999999998</v>
      </c>
      <c r="H32" s="60">
        <f>SUM(H34:H37)</f>
        <v>0</v>
      </c>
      <c r="I32" s="60">
        <f>SUM(I34:I37)</f>
        <v>0</v>
      </c>
      <c r="J32" s="60">
        <f>SUM(J34:J37)</f>
        <v>0</v>
      </c>
      <c r="K32" s="60">
        <f t="shared" si="5"/>
        <v>0</v>
      </c>
      <c r="L32" s="8"/>
      <c r="M32" s="8"/>
      <c r="N32" s="9"/>
    </row>
    <row r="33" spans="1:14" ht="18.75" customHeight="1" outlineLevel="1" x14ac:dyDescent="0.25">
      <c r="A33" s="174"/>
      <c r="B33" s="175"/>
      <c r="C33" s="164"/>
      <c r="D33" s="24" t="s">
        <v>22</v>
      </c>
      <c r="E33" s="30">
        <f t="shared" ref="E33:E43" si="6">SUM(F33:K33)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8"/>
      <c r="M33" s="8"/>
      <c r="N33" s="9"/>
    </row>
    <row r="34" spans="1:14" ht="33" outlineLevel="1" x14ac:dyDescent="0.25">
      <c r="A34" s="174"/>
      <c r="B34" s="175"/>
      <c r="C34" s="164"/>
      <c r="D34" s="24" t="s">
        <v>9</v>
      </c>
      <c r="E34" s="30">
        <f t="shared" si="6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8"/>
      <c r="M34" s="8"/>
      <c r="N34" s="9"/>
    </row>
    <row r="35" spans="1:14" ht="20.25" customHeight="1" outlineLevel="1" x14ac:dyDescent="0.25">
      <c r="A35" s="174"/>
      <c r="B35" s="175"/>
      <c r="C35" s="164"/>
      <c r="D35" s="24" t="s">
        <v>10</v>
      </c>
      <c r="E35" s="30">
        <f t="shared" si="6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8"/>
      <c r="M35" s="8"/>
      <c r="N35" s="9"/>
    </row>
    <row r="36" spans="1:14" ht="24.75" customHeight="1" outlineLevel="1" x14ac:dyDescent="0.25">
      <c r="A36" s="174"/>
      <c r="B36" s="175"/>
      <c r="C36" s="164"/>
      <c r="D36" s="24" t="s">
        <v>99</v>
      </c>
      <c r="E36" s="30">
        <f t="shared" si="6"/>
        <v>303.83645999999999</v>
      </c>
      <c r="F36" s="31">
        <f>20+48.5+310.23628-87.877-1-17.10456+4.27614</f>
        <v>277.03086000000002</v>
      </c>
      <c r="G36" s="141">
        <f>20+6.8056</f>
        <v>26.805599999999998</v>
      </c>
      <c r="H36" s="31">
        <v>0</v>
      </c>
      <c r="I36" s="31">
        <v>0</v>
      </c>
      <c r="J36" s="31">
        <v>0</v>
      </c>
      <c r="K36" s="31">
        <v>0</v>
      </c>
      <c r="L36" s="8"/>
      <c r="M36" s="8"/>
      <c r="N36" s="9"/>
    </row>
    <row r="37" spans="1:14" outlineLevel="1" x14ac:dyDescent="0.25">
      <c r="A37" s="174"/>
      <c r="B37" s="175"/>
      <c r="C37" s="164"/>
      <c r="D37" s="24" t="s">
        <v>12</v>
      </c>
      <c r="E37" s="30">
        <f t="shared" si="6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8"/>
      <c r="M37" s="8"/>
      <c r="N37" s="9"/>
    </row>
    <row r="38" spans="1:14" s="46" customFormat="1" ht="21" customHeight="1" x14ac:dyDescent="0.25">
      <c r="A38" s="186" t="s">
        <v>13</v>
      </c>
      <c r="B38" s="187"/>
      <c r="C38" s="188"/>
      <c r="D38" s="59" t="s">
        <v>8</v>
      </c>
      <c r="E38" s="60">
        <f t="shared" si="6"/>
        <v>8068.8915699999998</v>
      </c>
      <c r="F38" s="60">
        <f t="shared" ref="F38:K38" si="7">SUM(F39:F43)</f>
        <v>1530.8795700000001</v>
      </c>
      <c r="G38" s="60">
        <f t="shared" si="7"/>
        <v>2322.5556000000001</v>
      </c>
      <c r="H38" s="60">
        <f>SUM(H39:H43)</f>
        <v>1745.4564</v>
      </c>
      <c r="I38" s="60">
        <f>SUM(I39:I43)</f>
        <v>427.5</v>
      </c>
      <c r="J38" s="60">
        <f>SUM(J39:J43)</f>
        <v>427.5</v>
      </c>
      <c r="K38" s="60">
        <f t="shared" si="7"/>
        <v>1615</v>
      </c>
      <c r="L38" s="43"/>
      <c r="M38" s="44"/>
      <c r="N38" s="45"/>
    </row>
    <row r="39" spans="1:14" s="42" customFormat="1" outlineLevel="1" x14ac:dyDescent="0.25">
      <c r="A39" s="189"/>
      <c r="B39" s="190"/>
      <c r="C39" s="191"/>
      <c r="D39" s="78" t="s">
        <v>22</v>
      </c>
      <c r="E39" s="29">
        <f t="shared" si="6"/>
        <v>0</v>
      </c>
      <c r="F39" s="32">
        <f t="shared" ref="F39:K39" si="8">F21+F27+F33+F15+F9</f>
        <v>0</v>
      </c>
      <c r="G39" s="32">
        <f t="shared" si="8"/>
        <v>0</v>
      </c>
      <c r="H39" s="32">
        <f t="shared" ref="H39:J41" si="9">H21+H27+H33+H15+H9</f>
        <v>0</v>
      </c>
      <c r="I39" s="32">
        <f t="shared" si="9"/>
        <v>0</v>
      </c>
      <c r="J39" s="32">
        <f t="shared" si="9"/>
        <v>0</v>
      </c>
      <c r="K39" s="32">
        <f t="shared" si="8"/>
        <v>0</v>
      </c>
      <c r="L39" s="47"/>
      <c r="M39" s="47"/>
      <c r="N39" s="48"/>
    </row>
    <row r="40" spans="1:14" s="46" customFormat="1" ht="33" x14ac:dyDescent="0.25">
      <c r="A40" s="189"/>
      <c r="B40" s="190"/>
      <c r="C40" s="191"/>
      <c r="D40" s="78" t="s">
        <v>9</v>
      </c>
      <c r="E40" s="29">
        <f t="shared" si="6"/>
        <v>0</v>
      </c>
      <c r="F40" s="29">
        <f>F22+F28+F34+F16+F10</f>
        <v>0</v>
      </c>
      <c r="G40" s="29">
        <f>G22+G28+G34+G16+G10</f>
        <v>0</v>
      </c>
      <c r="H40" s="29">
        <f t="shared" si="9"/>
        <v>0</v>
      </c>
      <c r="I40" s="29">
        <f t="shared" si="9"/>
        <v>0</v>
      </c>
      <c r="J40" s="29">
        <f t="shared" si="9"/>
        <v>0</v>
      </c>
      <c r="K40" s="29">
        <f>K22+K28+K34+K16+K10</f>
        <v>0</v>
      </c>
      <c r="L40" s="44"/>
      <c r="M40" s="44"/>
      <c r="N40" s="45"/>
    </row>
    <row r="41" spans="1:14" s="46" customFormat="1" x14ac:dyDescent="0.25">
      <c r="A41" s="189"/>
      <c r="B41" s="190"/>
      <c r="C41" s="191"/>
      <c r="D41" s="78" t="s">
        <v>10</v>
      </c>
      <c r="E41" s="29">
        <f t="shared" si="6"/>
        <v>0</v>
      </c>
      <c r="F41" s="29">
        <f>F23+F29+F35+F17+F11</f>
        <v>0</v>
      </c>
      <c r="G41" s="29">
        <f>G23+G29+G35+G17+G11</f>
        <v>0</v>
      </c>
      <c r="H41" s="29">
        <f t="shared" si="9"/>
        <v>0</v>
      </c>
      <c r="I41" s="29">
        <f t="shared" si="9"/>
        <v>0</v>
      </c>
      <c r="J41" s="29">
        <f t="shared" si="9"/>
        <v>0</v>
      </c>
      <c r="K41" s="29">
        <f>K23+K29+K35+K17+K11</f>
        <v>0</v>
      </c>
      <c r="L41" s="44"/>
      <c r="M41" s="44"/>
      <c r="N41" s="45"/>
    </row>
    <row r="42" spans="1:14" s="46" customFormat="1" ht="24.75" customHeight="1" x14ac:dyDescent="0.25">
      <c r="A42" s="189"/>
      <c r="B42" s="190"/>
      <c r="C42" s="191"/>
      <c r="D42" s="78" t="s">
        <v>99</v>
      </c>
      <c r="E42" s="29">
        <f t="shared" si="6"/>
        <v>6971.3915699999998</v>
      </c>
      <c r="F42" s="29">
        <f t="shared" ref="F42:K42" si="10">F24+F30+F36</f>
        <v>1530.8795700000001</v>
      </c>
      <c r="G42" s="29">
        <f t="shared" si="10"/>
        <v>2322.5556000000001</v>
      </c>
      <c r="H42" s="29">
        <f t="shared" si="10"/>
        <v>647.95640000000003</v>
      </c>
      <c r="I42" s="29">
        <f t="shared" si="10"/>
        <v>427.5</v>
      </c>
      <c r="J42" s="29">
        <f t="shared" si="10"/>
        <v>427.5</v>
      </c>
      <c r="K42" s="29">
        <f t="shared" si="10"/>
        <v>1615</v>
      </c>
      <c r="L42" s="44"/>
      <c r="M42" s="44"/>
      <c r="N42" s="45"/>
    </row>
    <row r="43" spans="1:14" s="46" customFormat="1" ht="18.75" customHeight="1" x14ac:dyDescent="0.25">
      <c r="A43" s="192"/>
      <c r="B43" s="193"/>
      <c r="C43" s="194"/>
      <c r="D43" s="78" t="s">
        <v>12</v>
      </c>
      <c r="E43" s="29">
        <f t="shared" si="6"/>
        <v>1097.5</v>
      </c>
      <c r="F43" s="29"/>
      <c r="G43" s="29">
        <f>G25+G31+G37+G19+G13</f>
        <v>0</v>
      </c>
      <c r="H43" s="29">
        <f>H25+H31+H37+H19+H13</f>
        <v>1097.5</v>
      </c>
      <c r="I43" s="29">
        <f>I25+I31+I37+I19+I13</f>
        <v>0</v>
      </c>
      <c r="J43" s="29">
        <f>J25+J31+J37+J19+J13</f>
        <v>0</v>
      </c>
      <c r="K43" s="29">
        <f>K25+K31+K37+K19+K13</f>
        <v>0</v>
      </c>
      <c r="L43" s="44"/>
      <c r="M43" s="44"/>
      <c r="N43" s="45"/>
    </row>
    <row r="44" spans="1:14" s="51" customFormat="1" ht="26.25" customHeight="1" x14ac:dyDescent="0.25">
      <c r="A44" s="208" t="s">
        <v>38</v>
      </c>
      <c r="B44" s="208"/>
      <c r="C44" s="208"/>
      <c r="D44" s="208"/>
      <c r="E44" s="208"/>
      <c r="F44" s="208"/>
      <c r="G44" s="208"/>
      <c r="H44" s="208"/>
      <c r="I44" s="208"/>
      <c r="J44" s="208"/>
      <c r="K44" s="208"/>
      <c r="L44" s="49"/>
      <c r="M44" s="49"/>
      <c r="N44" s="50"/>
    </row>
    <row r="45" spans="1:14" s="4" customFormat="1" ht="24" customHeight="1" outlineLevel="1" x14ac:dyDescent="0.25">
      <c r="A45" s="174"/>
      <c r="B45" s="209" t="s">
        <v>129</v>
      </c>
      <c r="C45" s="175" t="s">
        <v>24</v>
      </c>
      <c r="D45" s="20" t="s">
        <v>8</v>
      </c>
      <c r="E45" s="28">
        <f>SUM(F45:K45)</f>
        <v>19620.244999999999</v>
      </c>
      <c r="F45" s="28">
        <f t="shared" ref="F45:K45" si="11">SUM(F46:F50)</f>
        <v>19620.244999999999</v>
      </c>
      <c r="G45" s="28">
        <f t="shared" si="11"/>
        <v>0</v>
      </c>
      <c r="H45" s="28">
        <f>SUM(H46:H50)</f>
        <v>0</v>
      </c>
      <c r="I45" s="28">
        <f>SUM(I46:I50)</f>
        <v>0</v>
      </c>
      <c r="J45" s="28">
        <f>SUM(J46:J50)</f>
        <v>0</v>
      </c>
      <c r="K45" s="28">
        <f t="shared" si="11"/>
        <v>0</v>
      </c>
      <c r="L45" s="7"/>
      <c r="M45" s="7"/>
    </row>
    <row r="46" spans="1:14" ht="23.25" customHeight="1" outlineLevel="1" x14ac:dyDescent="0.25">
      <c r="A46" s="174"/>
      <c r="B46" s="209"/>
      <c r="C46" s="175"/>
      <c r="D46" s="24" t="s">
        <v>22</v>
      </c>
      <c r="E46" s="30">
        <f t="shared" ref="E46:E92" si="12">SUM(F46:K46)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</row>
    <row r="47" spans="1:14" s="4" customFormat="1" ht="33" outlineLevel="1" x14ac:dyDescent="0.25">
      <c r="A47" s="174"/>
      <c r="B47" s="209"/>
      <c r="C47" s="175"/>
      <c r="D47" s="24" t="s">
        <v>9</v>
      </c>
      <c r="E47" s="30">
        <f t="shared" si="12"/>
        <v>17462.018039999999</v>
      </c>
      <c r="F47" s="30">
        <v>17462.018039999999</v>
      </c>
      <c r="G47" s="28">
        <v>0</v>
      </c>
      <c r="H47" s="22">
        <v>0</v>
      </c>
      <c r="I47" s="30">
        <v>0</v>
      </c>
      <c r="J47" s="30">
        <v>0</v>
      </c>
      <c r="K47" s="30">
        <v>0</v>
      </c>
      <c r="L47" s="7"/>
      <c r="M47" s="7"/>
    </row>
    <row r="48" spans="1:14" s="4" customFormat="1" ht="21" customHeight="1" outlineLevel="1" x14ac:dyDescent="0.25">
      <c r="A48" s="174"/>
      <c r="B48" s="209"/>
      <c r="C48" s="175"/>
      <c r="D48" s="24" t="s">
        <v>10</v>
      </c>
      <c r="E48" s="30">
        <f t="shared" si="12"/>
        <v>0</v>
      </c>
      <c r="F48" s="152">
        <v>0</v>
      </c>
      <c r="G48" s="28">
        <v>0</v>
      </c>
      <c r="H48" s="22">
        <v>0</v>
      </c>
      <c r="I48" s="30">
        <v>0</v>
      </c>
      <c r="J48" s="30">
        <v>0</v>
      </c>
      <c r="K48" s="30">
        <v>0</v>
      </c>
      <c r="L48" s="7"/>
      <c r="M48" s="7"/>
    </row>
    <row r="49" spans="1:14" s="4" customFormat="1" ht="24" customHeight="1" outlineLevel="1" x14ac:dyDescent="0.25">
      <c r="A49" s="174"/>
      <c r="B49" s="209"/>
      <c r="C49" s="175"/>
      <c r="D49" s="24" t="s">
        <v>99</v>
      </c>
      <c r="E49" s="30">
        <f t="shared" si="12"/>
        <v>2158.22696</v>
      </c>
      <c r="F49" s="30">
        <f>1777.83484+380.41461-0.00008-0.02241</f>
        <v>2158.22696</v>
      </c>
      <c r="G49" s="30">
        <v>0</v>
      </c>
      <c r="H49" s="22">
        <v>0</v>
      </c>
      <c r="I49" s="30">
        <v>0</v>
      </c>
      <c r="J49" s="30">
        <v>0</v>
      </c>
      <c r="K49" s="30">
        <v>0</v>
      </c>
      <c r="L49" s="7"/>
      <c r="M49" s="7"/>
    </row>
    <row r="50" spans="1:14" s="4" customFormat="1" outlineLevel="1" x14ac:dyDescent="0.25">
      <c r="A50" s="174"/>
      <c r="B50" s="209"/>
      <c r="C50" s="175"/>
      <c r="D50" s="24" t="s">
        <v>12</v>
      </c>
      <c r="E50" s="30">
        <f t="shared" si="12"/>
        <v>0</v>
      </c>
      <c r="F50" s="30"/>
      <c r="G50" s="30">
        <v>0</v>
      </c>
      <c r="H50" s="22">
        <v>0</v>
      </c>
      <c r="I50" s="30">
        <v>0</v>
      </c>
      <c r="J50" s="30">
        <v>0</v>
      </c>
      <c r="K50" s="30">
        <v>0</v>
      </c>
      <c r="L50" s="7"/>
      <c r="M50" s="7"/>
    </row>
    <row r="51" spans="1:14" s="4" customFormat="1" ht="24" customHeight="1" outlineLevel="1" x14ac:dyDescent="0.25">
      <c r="A51" s="216"/>
      <c r="B51" s="217" t="s">
        <v>138</v>
      </c>
      <c r="C51" s="218" t="s">
        <v>24</v>
      </c>
      <c r="D51" s="147" t="s">
        <v>8</v>
      </c>
      <c r="E51" s="148">
        <f t="shared" ref="E51:E56" si="13">SUM(F51:K51)</f>
        <v>324150.41499999998</v>
      </c>
      <c r="F51" s="148">
        <f t="shared" ref="F51:K51" si="14">SUM(F52:F56)</f>
        <v>0</v>
      </c>
      <c r="G51" s="148">
        <f t="shared" si="14"/>
        <v>0</v>
      </c>
      <c r="H51" s="148">
        <f t="shared" si="14"/>
        <v>324150.41499999998</v>
      </c>
      <c r="I51" s="148">
        <f t="shared" si="14"/>
        <v>0</v>
      </c>
      <c r="J51" s="148">
        <f t="shared" si="14"/>
        <v>0</v>
      </c>
      <c r="K51" s="148">
        <f t="shared" si="14"/>
        <v>0</v>
      </c>
      <c r="L51" s="7"/>
      <c r="M51" s="7"/>
    </row>
    <row r="52" spans="1:14" ht="23.25" customHeight="1" outlineLevel="1" x14ac:dyDescent="0.25">
      <c r="A52" s="216"/>
      <c r="B52" s="217"/>
      <c r="C52" s="218"/>
      <c r="D52" s="149" t="s">
        <v>22</v>
      </c>
      <c r="E52" s="150">
        <f t="shared" si="13"/>
        <v>0</v>
      </c>
      <c r="F52" s="151">
        <v>0</v>
      </c>
      <c r="G52" s="151">
        <v>0</v>
      </c>
      <c r="H52" s="151">
        <v>0</v>
      </c>
      <c r="I52" s="151">
        <v>0</v>
      </c>
      <c r="J52" s="151">
        <v>0</v>
      </c>
      <c r="K52" s="151">
        <v>0</v>
      </c>
    </row>
    <row r="53" spans="1:14" s="4" customFormat="1" ht="33" outlineLevel="1" x14ac:dyDescent="0.25">
      <c r="A53" s="216"/>
      <c r="B53" s="217"/>
      <c r="C53" s="218"/>
      <c r="D53" s="149" t="s">
        <v>9</v>
      </c>
      <c r="E53" s="150">
        <f t="shared" si="13"/>
        <v>288493.86934999999</v>
      </c>
      <c r="F53" s="151">
        <v>0</v>
      </c>
      <c r="G53" s="148">
        <v>0</v>
      </c>
      <c r="H53" s="150">
        <f>288493.86935</f>
        <v>288493.86934999999</v>
      </c>
      <c r="I53" s="150">
        <v>0</v>
      </c>
      <c r="J53" s="150">
        <v>0</v>
      </c>
      <c r="K53" s="150">
        <v>0</v>
      </c>
      <c r="L53" s="7"/>
      <c r="M53" s="7"/>
    </row>
    <row r="54" spans="1:14" s="4" customFormat="1" ht="21" customHeight="1" outlineLevel="1" x14ac:dyDescent="0.25">
      <c r="A54" s="216"/>
      <c r="B54" s="217"/>
      <c r="C54" s="218"/>
      <c r="D54" s="149" t="s">
        <v>10</v>
      </c>
      <c r="E54" s="150">
        <f t="shared" si="13"/>
        <v>35656.54565</v>
      </c>
      <c r="F54" s="151">
        <v>0</v>
      </c>
      <c r="G54" s="148">
        <v>0</v>
      </c>
      <c r="H54" s="150">
        <f>35656.54565</f>
        <v>35656.54565</v>
      </c>
      <c r="I54" s="150">
        <v>0</v>
      </c>
      <c r="J54" s="150">
        <v>0</v>
      </c>
      <c r="K54" s="150">
        <v>0</v>
      </c>
      <c r="L54" s="7"/>
      <c r="M54" s="7"/>
    </row>
    <row r="55" spans="1:14" s="4" customFormat="1" ht="24" customHeight="1" outlineLevel="1" x14ac:dyDescent="0.25">
      <c r="A55" s="216"/>
      <c r="B55" s="217"/>
      <c r="C55" s="218"/>
      <c r="D55" s="149" t="s">
        <v>99</v>
      </c>
      <c r="E55" s="150">
        <f t="shared" si="13"/>
        <v>0</v>
      </c>
      <c r="F55" s="151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7"/>
      <c r="M55" s="7"/>
    </row>
    <row r="56" spans="1:14" s="4" customFormat="1" outlineLevel="1" x14ac:dyDescent="0.25">
      <c r="A56" s="216"/>
      <c r="B56" s="217"/>
      <c r="C56" s="218"/>
      <c r="D56" s="149" t="s">
        <v>12</v>
      </c>
      <c r="E56" s="150">
        <f t="shared" si="13"/>
        <v>0</v>
      </c>
      <c r="F56" s="151">
        <v>0</v>
      </c>
      <c r="G56" s="150">
        <v>0</v>
      </c>
      <c r="H56" s="150">
        <v>0</v>
      </c>
      <c r="I56" s="150">
        <v>0</v>
      </c>
      <c r="J56" s="150">
        <v>0</v>
      </c>
      <c r="K56" s="150">
        <v>0</v>
      </c>
      <c r="L56" s="7"/>
      <c r="M56" s="7"/>
    </row>
    <row r="57" spans="1:14" s="4" customFormat="1" ht="22.5" customHeight="1" outlineLevel="1" x14ac:dyDescent="0.25">
      <c r="A57" s="174" t="s">
        <v>6</v>
      </c>
      <c r="B57" s="209" t="s">
        <v>130</v>
      </c>
      <c r="C57" s="164" t="s">
        <v>16</v>
      </c>
      <c r="D57" s="59" t="s">
        <v>8</v>
      </c>
      <c r="E57" s="60">
        <f t="shared" si="12"/>
        <v>0</v>
      </c>
      <c r="F57" s="60">
        <f t="shared" ref="F57:K57" si="15">SUM(F58:F62)</f>
        <v>0</v>
      </c>
      <c r="G57" s="60">
        <f t="shared" si="15"/>
        <v>0</v>
      </c>
      <c r="H57" s="60">
        <f>SUM(H58:H62)</f>
        <v>0</v>
      </c>
      <c r="I57" s="60">
        <f>SUM(I58:I62)</f>
        <v>0</v>
      </c>
      <c r="J57" s="60">
        <f>SUM(J58:J62)</f>
        <v>0</v>
      </c>
      <c r="K57" s="60">
        <f t="shared" si="15"/>
        <v>0</v>
      </c>
      <c r="L57" s="10"/>
      <c r="M57" s="10"/>
      <c r="N57" s="11"/>
    </row>
    <row r="58" spans="1:14" outlineLevel="1" x14ac:dyDescent="0.25">
      <c r="A58" s="174"/>
      <c r="B58" s="209"/>
      <c r="C58" s="164"/>
      <c r="D58" s="24" t="s">
        <v>22</v>
      </c>
      <c r="E58" s="28">
        <f t="shared" si="12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8"/>
      <c r="M58" s="8"/>
      <c r="N58" s="9"/>
    </row>
    <row r="59" spans="1:14" s="4" customFormat="1" ht="33" outlineLevel="1" x14ac:dyDescent="0.25">
      <c r="A59" s="174"/>
      <c r="B59" s="209"/>
      <c r="C59" s="164"/>
      <c r="D59" s="24" t="s">
        <v>9</v>
      </c>
      <c r="E59" s="28">
        <f t="shared" si="12"/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10"/>
      <c r="M59" s="10"/>
      <c r="N59" s="11"/>
    </row>
    <row r="60" spans="1:14" s="4" customFormat="1" ht="22.5" customHeight="1" outlineLevel="1" x14ac:dyDescent="0.25">
      <c r="A60" s="174"/>
      <c r="B60" s="209"/>
      <c r="C60" s="164"/>
      <c r="D60" s="24" t="s">
        <v>10</v>
      </c>
      <c r="E60" s="30">
        <f t="shared" si="12"/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10"/>
      <c r="M60" s="10"/>
      <c r="N60" s="11"/>
    </row>
    <row r="61" spans="1:14" s="4" customFormat="1" ht="24" customHeight="1" outlineLevel="1" x14ac:dyDescent="0.25">
      <c r="A61" s="174"/>
      <c r="B61" s="209"/>
      <c r="C61" s="164"/>
      <c r="D61" s="24" t="s">
        <v>99</v>
      </c>
      <c r="E61" s="30">
        <f t="shared" si="12"/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10"/>
      <c r="M61" s="10"/>
      <c r="N61" s="11"/>
    </row>
    <row r="62" spans="1:14" s="4" customFormat="1" outlineLevel="1" x14ac:dyDescent="0.25">
      <c r="A62" s="174"/>
      <c r="B62" s="209"/>
      <c r="C62" s="164"/>
      <c r="D62" s="24" t="s">
        <v>12</v>
      </c>
      <c r="E62" s="30">
        <f t="shared" si="12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10"/>
      <c r="M62" s="10"/>
      <c r="N62" s="11"/>
    </row>
    <row r="63" spans="1:14" s="4" customFormat="1" ht="23.25" customHeight="1" outlineLevel="1" x14ac:dyDescent="0.25">
      <c r="A63" s="174" t="s">
        <v>14</v>
      </c>
      <c r="B63" s="209" t="s">
        <v>131</v>
      </c>
      <c r="C63" s="164" t="s">
        <v>16</v>
      </c>
      <c r="D63" s="59" t="s">
        <v>8</v>
      </c>
      <c r="E63" s="60">
        <f t="shared" si="12"/>
        <v>20160.599979999999</v>
      </c>
      <c r="F63" s="60">
        <f t="shared" ref="F63:K63" si="16">SUM(F64:F68)</f>
        <v>11610.599979999999</v>
      </c>
      <c r="G63" s="60">
        <f t="shared" si="16"/>
        <v>250</v>
      </c>
      <c r="H63" s="60">
        <f>SUM(H64:H68)</f>
        <v>3600</v>
      </c>
      <c r="I63" s="60">
        <f>SUM(I64:I68)</f>
        <v>1100</v>
      </c>
      <c r="J63" s="60">
        <f>SUM(J64:J68)</f>
        <v>3600</v>
      </c>
      <c r="K63" s="60">
        <f t="shared" si="16"/>
        <v>0</v>
      </c>
      <c r="L63" s="10"/>
      <c r="M63" s="10"/>
      <c r="N63" s="11"/>
    </row>
    <row r="64" spans="1:14" outlineLevel="1" x14ac:dyDescent="0.25">
      <c r="A64" s="174"/>
      <c r="B64" s="209"/>
      <c r="C64" s="164"/>
      <c r="D64" s="24" t="s">
        <v>22</v>
      </c>
      <c r="E64" s="28">
        <f t="shared" si="12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8"/>
      <c r="M64" s="8"/>
      <c r="N64" s="9"/>
    </row>
    <row r="65" spans="1:14" s="4" customFormat="1" ht="33" outlineLevel="1" x14ac:dyDescent="0.25">
      <c r="A65" s="174"/>
      <c r="B65" s="209"/>
      <c r="C65" s="164"/>
      <c r="D65" s="24" t="s">
        <v>9</v>
      </c>
      <c r="E65" s="28">
        <f t="shared" si="12"/>
        <v>8219.6191600000002</v>
      </c>
      <c r="F65" s="28">
        <v>8219.6191600000002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10"/>
      <c r="M65" s="10"/>
      <c r="N65" s="11"/>
    </row>
    <row r="66" spans="1:14" s="4" customFormat="1" outlineLevel="1" x14ac:dyDescent="0.25">
      <c r="A66" s="174"/>
      <c r="B66" s="209"/>
      <c r="C66" s="164"/>
      <c r="D66" s="24" t="s">
        <v>10</v>
      </c>
      <c r="E66" s="30">
        <f t="shared" si="12"/>
        <v>380.41273999999999</v>
      </c>
      <c r="F66" s="30">
        <v>380.41273999999999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10"/>
      <c r="M66" s="10"/>
      <c r="N66" s="11"/>
    </row>
    <row r="67" spans="1:14" s="4" customFormat="1" outlineLevel="1" x14ac:dyDescent="0.25">
      <c r="A67" s="174"/>
      <c r="B67" s="209"/>
      <c r="C67" s="164"/>
      <c r="D67" s="24" t="s">
        <v>99</v>
      </c>
      <c r="E67" s="30">
        <f t="shared" si="12"/>
        <v>7960.56808</v>
      </c>
      <c r="F67" s="30">
        <v>3010.56808</v>
      </c>
      <c r="G67" s="30">
        <f>250</f>
        <v>250</v>
      </c>
      <c r="H67" s="30">
        <v>0</v>
      </c>
      <c r="I67" s="30">
        <v>1100</v>
      </c>
      <c r="J67" s="30">
        <v>3600</v>
      </c>
      <c r="K67" s="30">
        <v>0</v>
      </c>
      <c r="L67" s="10"/>
      <c r="M67" s="10"/>
      <c r="N67" s="11"/>
    </row>
    <row r="68" spans="1:14" s="4" customFormat="1" outlineLevel="1" x14ac:dyDescent="0.25">
      <c r="A68" s="174"/>
      <c r="B68" s="209"/>
      <c r="C68" s="164"/>
      <c r="D68" s="24" t="s">
        <v>12</v>
      </c>
      <c r="E68" s="30">
        <f t="shared" si="12"/>
        <v>3600</v>
      </c>
      <c r="F68" s="30">
        <v>0</v>
      </c>
      <c r="G68" s="30">
        <v>0</v>
      </c>
      <c r="H68" s="30">
        <v>3600</v>
      </c>
      <c r="I68" s="30">
        <v>0</v>
      </c>
      <c r="J68" s="30">
        <v>0</v>
      </c>
      <c r="K68" s="30">
        <v>0</v>
      </c>
      <c r="L68" s="10"/>
      <c r="M68" s="10"/>
      <c r="N68" s="11"/>
    </row>
    <row r="69" spans="1:14" s="4" customFormat="1" ht="16.5" customHeight="1" outlineLevel="1" x14ac:dyDescent="0.25">
      <c r="A69" s="174" t="s">
        <v>17</v>
      </c>
      <c r="B69" s="175" t="s">
        <v>132</v>
      </c>
      <c r="C69" s="175" t="s">
        <v>24</v>
      </c>
      <c r="D69" s="59" t="s">
        <v>8</v>
      </c>
      <c r="E69" s="60">
        <f t="shared" si="12"/>
        <v>64306.324380000005</v>
      </c>
      <c r="F69" s="60">
        <f t="shared" ref="F69:K69" si="17">SUM(F70:F74)</f>
        <v>20067.419270000002</v>
      </c>
      <c r="G69" s="60">
        <f t="shared" si="17"/>
        <v>17895.088479999999</v>
      </c>
      <c r="H69" s="60">
        <f>SUM(H70:H74)</f>
        <v>15183.816629999999</v>
      </c>
      <c r="I69" s="60">
        <f>SUM(I70:I74)</f>
        <v>5580</v>
      </c>
      <c r="J69" s="60">
        <f>SUM(J70:J74)</f>
        <v>5580</v>
      </c>
      <c r="K69" s="60">
        <f t="shared" si="17"/>
        <v>0</v>
      </c>
      <c r="L69" s="10"/>
      <c r="M69" s="10"/>
      <c r="N69" s="11"/>
    </row>
    <row r="70" spans="1:14" ht="17.25" customHeight="1" outlineLevel="1" x14ac:dyDescent="0.25">
      <c r="A70" s="174"/>
      <c r="B70" s="175"/>
      <c r="C70" s="175"/>
      <c r="D70" s="24" t="s">
        <v>22</v>
      </c>
      <c r="E70" s="30">
        <f t="shared" si="12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8"/>
      <c r="M70" s="8"/>
      <c r="N70" s="9"/>
    </row>
    <row r="71" spans="1:14" s="4" customFormat="1" ht="33" outlineLevel="1" x14ac:dyDescent="0.25">
      <c r="A71" s="174"/>
      <c r="B71" s="175"/>
      <c r="C71" s="175"/>
      <c r="D71" s="24" t="s">
        <v>9</v>
      </c>
      <c r="E71" s="30">
        <f t="shared" si="12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10"/>
      <c r="M71" s="10"/>
      <c r="N71" s="11"/>
    </row>
    <row r="72" spans="1:14" s="4" customFormat="1" outlineLevel="1" x14ac:dyDescent="0.25">
      <c r="A72" s="174"/>
      <c r="B72" s="175"/>
      <c r="C72" s="175"/>
      <c r="D72" s="24" t="s">
        <v>10</v>
      </c>
      <c r="E72" s="30">
        <f t="shared" si="12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10"/>
      <c r="M72" s="10"/>
      <c r="N72" s="11"/>
    </row>
    <row r="73" spans="1:14" s="4" customFormat="1" outlineLevel="1" x14ac:dyDescent="0.25">
      <c r="A73" s="174"/>
      <c r="B73" s="175"/>
      <c r="C73" s="175"/>
      <c r="D73" s="24" t="s">
        <v>99</v>
      </c>
      <c r="E73" s="30">
        <f>SUM(F73:K73)</f>
        <v>58306.324380000005</v>
      </c>
      <c r="F73" s="30">
        <f>6212+1879.92895+149.49237+179.46258+95+999.04276+2550+827+257.58013-32.90878+6356.39773+1471.13695-331.32162-643.94442-164.42296+111.18676+31.40777+414-293.61895</f>
        <v>20067.419270000002</v>
      </c>
      <c r="G73" s="30">
        <f>8880+582.68074-4889.98675+4162-213.20368+4813+1848.18911+6+2706.40906</f>
        <v>17895.088479999999</v>
      </c>
      <c r="H73" s="30">
        <f>8986.52124+162.29539-20+55</f>
        <v>9183.8166299999993</v>
      </c>
      <c r="I73" s="30">
        <v>5580</v>
      </c>
      <c r="J73" s="30">
        <v>5580</v>
      </c>
      <c r="K73" s="30">
        <v>0</v>
      </c>
      <c r="L73" s="10"/>
      <c r="M73" s="10"/>
      <c r="N73" s="11"/>
    </row>
    <row r="74" spans="1:14" s="4" customFormat="1" outlineLevel="1" x14ac:dyDescent="0.25">
      <c r="A74" s="174"/>
      <c r="B74" s="175"/>
      <c r="C74" s="175"/>
      <c r="D74" s="24" t="s">
        <v>12</v>
      </c>
      <c r="E74" s="30">
        <f t="shared" si="12"/>
        <v>6000</v>
      </c>
      <c r="F74" s="30"/>
      <c r="G74" s="30">
        <v>0</v>
      </c>
      <c r="H74" s="30">
        <v>6000</v>
      </c>
      <c r="I74" s="30">
        <v>0</v>
      </c>
      <c r="J74" s="30">
        <v>0</v>
      </c>
      <c r="K74" s="30">
        <v>0</v>
      </c>
      <c r="L74" s="10"/>
      <c r="M74" s="10"/>
      <c r="N74" s="11"/>
    </row>
    <row r="75" spans="1:14" s="4" customFormat="1" outlineLevel="1" x14ac:dyDescent="0.25">
      <c r="A75" s="174"/>
      <c r="B75" s="175"/>
      <c r="C75" s="207" t="s">
        <v>16</v>
      </c>
      <c r="D75" s="59" t="s">
        <v>8</v>
      </c>
      <c r="E75" s="60">
        <f t="shared" si="12"/>
        <v>1750</v>
      </c>
      <c r="F75" s="60">
        <f t="shared" ref="F75:K75" si="18">SUM(F76:F80)</f>
        <v>200</v>
      </c>
      <c r="G75" s="60">
        <f t="shared" si="18"/>
        <v>250</v>
      </c>
      <c r="H75" s="60">
        <f>SUM(H76:H80)</f>
        <v>550</v>
      </c>
      <c r="I75" s="60">
        <f>SUM(I76:I80)</f>
        <v>350</v>
      </c>
      <c r="J75" s="60">
        <f t="shared" si="18"/>
        <v>400</v>
      </c>
      <c r="K75" s="60">
        <f t="shared" si="18"/>
        <v>0</v>
      </c>
      <c r="L75" s="10"/>
      <c r="M75" s="10"/>
      <c r="N75" s="11"/>
    </row>
    <row r="76" spans="1:14" outlineLevel="1" x14ac:dyDescent="0.25">
      <c r="A76" s="174"/>
      <c r="B76" s="175"/>
      <c r="C76" s="207"/>
      <c r="D76" s="24" t="s">
        <v>22</v>
      </c>
      <c r="E76" s="30">
        <f t="shared" si="12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8"/>
      <c r="M76" s="8"/>
      <c r="N76" s="9"/>
    </row>
    <row r="77" spans="1:14" s="4" customFormat="1" ht="33" outlineLevel="1" x14ac:dyDescent="0.25">
      <c r="A77" s="174"/>
      <c r="B77" s="175"/>
      <c r="C77" s="207"/>
      <c r="D77" s="24" t="s">
        <v>9</v>
      </c>
      <c r="E77" s="30">
        <f t="shared" si="12"/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10"/>
      <c r="M77" s="10"/>
      <c r="N77" s="11"/>
    </row>
    <row r="78" spans="1:14" s="4" customFormat="1" outlineLevel="1" x14ac:dyDescent="0.25">
      <c r="A78" s="174"/>
      <c r="B78" s="175"/>
      <c r="C78" s="207"/>
      <c r="D78" s="24" t="s">
        <v>10</v>
      </c>
      <c r="E78" s="30">
        <f t="shared" si="12"/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10"/>
      <c r="M78" s="10"/>
      <c r="N78" s="11"/>
    </row>
    <row r="79" spans="1:14" s="4" customFormat="1" outlineLevel="1" x14ac:dyDescent="0.25">
      <c r="A79" s="174"/>
      <c r="B79" s="175"/>
      <c r="C79" s="207"/>
      <c r="D79" s="24" t="s">
        <v>99</v>
      </c>
      <c r="E79" s="30">
        <f t="shared" si="12"/>
        <v>1450</v>
      </c>
      <c r="F79" s="30">
        <f>250-50</f>
        <v>200</v>
      </c>
      <c r="G79" s="30">
        <f>250</f>
        <v>250</v>
      </c>
      <c r="H79" s="30">
        <f>250</f>
        <v>250</v>
      </c>
      <c r="I79" s="30">
        <v>350</v>
      </c>
      <c r="J79" s="30">
        <v>400</v>
      </c>
      <c r="K79" s="30"/>
      <c r="L79" s="7"/>
      <c r="M79" s="7"/>
    </row>
    <row r="80" spans="1:14" s="4" customFormat="1" outlineLevel="1" x14ac:dyDescent="0.25">
      <c r="A80" s="174"/>
      <c r="B80" s="175"/>
      <c r="C80" s="207"/>
      <c r="D80" s="24" t="s">
        <v>12</v>
      </c>
      <c r="E80" s="30">
        <f t="shared" si="12"/>
        <v>300</v>
      </c>
      <c r="F80" s="30">
        <v>0</v>
      </c>
      <c r="G80" s="30">
        <v>0</v>
      </c>
      <c r="H80" s="30">
        <v>300</v>
      </c>
      <c r="I80" s="30">
        <v>0</v>
      </c>
      <c r="J80" s="30">
        <v>0</v>
      </c>
      <c r="K80" s="30">
        <v>0</v>
      </c>
      <c r="L80" s="7"/>
      <c r="M80" s="7"/>
    </row>
    <row r="81" spans="1:13" s="4" customFormat="1" outlineLevel="1" x14ac:dyDescent="0.25">
      <c r="A81" s="174" t="s">
        <v>18</v>
      </c>
      <c r="B81" s="209" t="s">
        <v>133</v>
      </c>
      <c r="C81" s="175" t="s">
        <v>24</v>
      </c>
      <c r="D81" s="59" t="s">
        <v>8</v>
      </c>
      <c r="E81" s="60">
        <f t="shared" si="12"/>
        <v>232434.478</v>
      </c>
      <c r="F81" s="60">
        <f t="shared" ref="F81:K81" si="19">SUM(F82:F86)</f>
        <v>46600</v>
      </c>
      <c r="G81" s="60">
        <f t="shared" si="19"/>
        <v>185834.478</v>
      </c>
      <c r="H81" s="60">
        <f>SUM(H82:H86)</f>
        <v>0</v>
      </c>
      <c r="I81" s="60">
        <f>SUM(I82:I86)</f>
        <v>0</v>
      </c>
      <c r="J81" s="60">
        <f>SUM(J82:J86)</f>
        <v>0</v>
      </c>
      <c r="K81" s="60">
        <f t="shared" si="19"/>
        <v>0</v>
      </c>
      <c r="L81" s="7"/>
      <c r="M81" s="7"/>
    </row>
    <row r="82" spans="1:13" outlineLevel="1" x14ac:dyDescent="0.25">
      <c r="A82" s="174"/>
      <c r="B82" s="209"/>
      <c r="C82" s="175"/>
      <c r="D82" s="24" t="s">
        <v>22</v>
      </c>
      <c r="E82" s="30">
        <f t="shared" si="12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3" s="4" customFormat="1" ht="33" outlineLevel="1" x14ac:dyDescent="0.25">
      <c r="A83" s="174"/>
      <c r="B83" s="209"/>
      <c r="C83" s="175"/>
      <c r="D83" s="24" t="s">
        <v>9</v>
      </c>
      <c r="E83" s="30">
        <f t="shared" si="12"/>
        <v>205948.19318</v>
      </c>
      <c r="F83" s="30">
        <v>40936.736799999999</v>
      </c>
      <c r="G83" s="30">
        <f>23112.61535+133500+8340.19001+58.65102</f>
        <v>165011.45637999999</v>
      </c>
      <c r="H83" s="28">
        <v>0</v>
      </c>
      <c r="I83" s="28">
        <v>0</v>
      </c>
      <c r="J83" s="28">
        <v>0</v>
      </c>
      <c r="K83" s="28">
        <v>0</v>
      </c>
      <c r="L83" s="7"/>
      <c r="M83" s="7"/>
    </row>
    <row r="84" spans="1:13" s="4" customFormat="1" outlineLevel="1" x14ac:dyDescent="0.25">
      <c r="A84" s="174"/>
      <c r="B84" s="209"/>
      <c r="C84" s="175"/>
      <c r="D84" s="24" t="s">
        <v>10</v>
      </c>
      <c r="E84" s="30">
        <f t="shared" si="12"/>
        <v>26057.937590000001</v>
      </c>
      <c r="F84" s="30">
        <f>5059.59669+603.66651</f>
        <v>5663.2632000000003</v>
      </c>
      <c r="G84" s="30">
        <f>16500+2856.61538+1030.81001+7.249</f>
        <v>20394.67439</v>
      </c>
      <c r="H84" s="28">
        <v>0</v>
      </c>
      <c r="I84" s="28">
        <v>0</v>
      </c>
      <c r="J84" s="28">
        <v>0</v>
      </c>
      <c r="K84" s="28">
        <v>0</v>
      </c>
      <c r="L84" s="7"/>
      <c r="M84" s="7"/>
    </row>
    <row r="85" spans="1:13" s="4" customFormat="1" outlineLevel="1" x14ac:dyDescent="0.25">
      <c r="A85" s="174"/>
      <c r="B85" s="209"/>
      <c r="C85" s="175"/>
      <c r="D85" s="24" t="s">
        <v>99</v>
      </c>
      <c r="E85" s="30">
        <f t="shared" si="12"/>
        <v>428.34723000000002</v>
      </c>
      <c r="F85" s="30">
        <v>0</v>
      </c>
      <c r="G85" s="30">
        <f>494.24725-65.90002</f>
        <v>428.34723000000002</v>
      </c>
      <c r="H85" s="30">
        <v>0</v>
      </c>
      <c r="I85" s="30">
        <v>0</v>
      </c>
      <c r="J85" s="30">
        <v>0</v>
      </c>
      <c r="K85" s="30">
        <v>0</v>
      </c>
      <c r="L85" s="7"/>
      <c r="M85" s="7"/>
    </row>
    <row r="86" spans="1:13" s="4" customFormat="1" outlineLevel="1" x14ac:dyDescent="0.25">
      <c r="A86" s="174"/>
      <c r="B86" s="209"/>
      <c r="C86" s="175"/>
      <c r="D86" s="24" t="s">
        <v>12</v>
      </c>
      <c r="E86" s="30">
        <f t="shared" si="12"/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7"/>
      <c r="M86" s="7"/>
    </row>
    <row r="87" spans="1:13" s="4" customFormat="1" outlineLevel="1" x14ac:dyDescent="0.25">
      <c r="A87" s="174" t="s">
        <v>19</v>
      </c>
      <c r="B87" s="209" t="s">
        <v>134</v>
      </c>
      <c r="C87" s="164" t="s">
        <v>16</v>
      </c>
      <c r="D87" s="59" t="s">
        <v>8</v>
      </c>
      <c r="E87" s="60">
        <f t="shared" si="12"/>
        <v>5511.3659399999997</v>
      </c>
      <c r="F87" s="60">
        <f t="shared" ref="F87:K87" si="20">SUM(F88:F92)</f>
        <v>947.27183000000002</v>
      </c>
      <c r="G87" s="60">
        <f t="shared" si="20"/>
        <v>1891.40029</v>
      </c>
      <c r="H87" s="60">
        <f>SUM(H88:H92)</f>
        <v>1672.69382</v>
      </c>
      <c r="I87" s="60">
        <f>SUM(I88:I92)</f>
        <v>500</v>
      </c>
      <c r="J87" s="60">
        <f>SUM(J88:J92)</f>
        <v>500</v>
      </c>
      <c r="K87" s="60">
        <f t="shared" si="20"/>
        <v>0</v>
      </c>
      <c r="L87" s="7"/>
      <c r="M87" s="7"/>
    </row>
    <row r="88" spans="1:13" outlineLevel="1" x14ac:dyDescent="0.25">
      <c r="A88" s="174"/>
      <c r="B88" s="209"/>
      <c r="C88" s="164"/>
      <c r="D88" s="24" t="s">
        <v>22</v>
      </c>
      <c r="E88" s="30">
        <f t="shared" si="12"/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3" s="4" customFormat="1" ht="33" outlineLevel="1" x14ac:dyDescent="0.25">
      <c r="A89" s="174"/>
      <c r="B89" s="209"/>
      <c r="C89" s="164"/>
      <c r="D89" s="24" t="s">
        <v>9</v>
      </c>
      <c r="E89" s="30">
        <f t="shared" si="12"/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7"/>
      <c r="M89" s="7"/>
    </row>
    <row r="90" spans="1:13" s="4" customFormat="1" outlineLevel="1" x14ac:dyDescent="0.25">
      <c r="A90" s="174"/>
      <c r="B90" s="209"/>
      <c r="C90" s="164"/>
      <c r="D90" s="24" t="s">
        <v>10</v>
      </c>
      <c r="E90" s="30">
        <f t="shared" si="12"/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7"/>
      <c r="M90" s="7"/>
    </row>
    <row r="91" spans="1:13" s="4" customFormat="1" outlineLevel="1" x14ac:dyDescent="0.25">
      <c r="A91" s="174"/>
      <c r="B91" s="209"/>
      <c r="C91" s="164"/>
      <c r="D91" s="24" t="s">
        <v>99</v>
      </c>
      <c r="E91" s="30">
        <f t="shared" si="12"/>
        <v>5011.3659399999997</v>
      </c>
      <c r="F91" s="30">
        <f>200+128.5+59.77183+477.29327+59-477.29327+500</f>
        <v>947.27183000000002</v>
      </c>
      <c r="G91" s="30">
        <f>500-47.14241+1800-361.4573</f>
        <v>1891.40029</v>
      </c>
      <c r="H91" s="30">
        <f>50+1122.69382</f>
        <v>1172.69382</v>
      </c>
      <c r="I91" s="30">
        <v>500</v>
      </c>
      <c r="J91" s="30">
        <v>500</v>
      </c>
      <c r="K91" s="30"/>
      <c r="L91" s="7"/>
      <c r="M91" s="7"/>
    </row>
    <row r="92" spans="1:13" s="4" customFormat="1" ht="22.5" customHeight="1" outlineLevel="1" x14ac:dyDescent="0.25">
      <c r="A92" s="174"/>
      <c r="B92" s="209"/>
      <c r="C92" s="164"/>
      <c r="D92" s="24" t="s">
        <v>12</v>
      </c>
      <c r="E92" s="30">
        <f t="shared" si="12"/>
        <v>500</v>
      </c>
      <c r="F92" s="30"/>
      <c r="G92" s="30">
        <v>0</v>
      </c>
      <c r="H92" s="30">
        <v>500</v>
      </c>
      <c r="I92" s="30">
        <v>0</v>
      </c>
      <c r="J92" s="30">
        <v>0</v>
      </c>
      <c r="K92" s="30">
        <v>0</v>
      </c>
      <c r="L92" s="7"/>
      <c r="M92" s="7"/>
    </row>
    <row r="93" spans="1:13" s="4" customFormat="1" ht="3.75" hidden="1" customHeight="1" outlineLevel="1" x14ac:dyDescent="0.25">
      <c r="A93" s="174" t="s">
        <v>28</v>
      </c>
      <c r="B93" s="175" t="s">
        <v>34</v>
      </c>
      <c r="C93" s="175" t="s">
        <v>30</v>
      </c>
      <c r="D93" s="20" t="s">
        <v>8</v>
      </c>
      <c r="E93" s="21"/>
      <c r="F93" s="22">
        <f t="shared" ref="F93:K93" si="21">SUM(F94:F98)</f>
        <v>0</v>
      </c>
      <c r="G93" s="22">
        <f t="shared" si="21"/>
        <v>0</v>
      </c>
      <c r="H93" s="22">
        <f>SUM(H94:H98)</f>
        <v>0</v>
      </c>
      <c r="I93" s="22">
        <f>SUM(I94:I98)</f>
        <v>0</v>
      </c>
      <c r="J93" s="22">
        <f>SUM(J94:J98)</f>
        <v>0</v>
      </c>
      <c r="K93" s="22">
        <f t="shared" si="21"/>
        <v>0</v>
      </c>
      <c r="L93" s="7"/>
      <c r="M93" s="7"/>
    </row>
    <row r="94" spans="1:13" hidden="1" outlineLevel="1" x14ac:dyDescent="0.25">
      <c r="A94" s="174"/>
      <c r="B94" s="175"/>
      <c r="C94" s="175"/>
      <c r="D94" s="24" t="s">
        <v>22</v>
      </c>
      <c r="E94" s="22">
        <f>SUM(F94:K94)</f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</row>
    <row r="95" spans="1:13" s="4" customFormat="1" ht="33" hidden="1" outlineLevel="1" x14ac:dyDescent="0.25">
      <c r="A95" s="174"/>
      <c r="B95" s="175"/>
      <c r="C95" s="175"/>
      <c r="D95" s="24" t="s">
        <v>9</v>
      </c>
      <c r="E95" s="22">
        <f>SUM(F95:K95)</f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7"/>
      <c r="M95" s="7"/>
    </row>
    <row r="96" spans="1:13" s="4" customFormat="1" hidden="1" outlineLevel="1" x14ac:dyDescent="0.25">
      <c r="A96" s="174"/>
      <c r="B96" s="175"/>
      <c r="C96" s="175"/>
      <c r="D96" s="24" t="s">
        <v>10</v>
      </c>
      <c r="E96" s="22">
        <f>SUM(F96:K96)</f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7"/>
      <c r="M96" s="7"/>
    </row>
    <row r="97" spans="1:13" s="4" customFormat="1" ht="33" hidden="1" outlineLevel="1" x14ac:dyDescent="0.25">
      <c r="A97" s="174"/>
      <c r="B97" s="175"/>
      <c r="C97" s="175"/>
      <c r="D97" s="24" t="s">
        <v>11</v>
      </c>
      <c r="E97" s="21">
        <f>SUM(F97:K97)</f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7"/>
      <c r="M97" s="7"/>
    </row>
    <row r="98" spans="1:13" s="4" customFormat="1" hidden="1" outlineLevel="1" x14ac:dyDescent="0.25">
      <c r="A98" s="174"/>
      <c r="B98" s="175"/>
      <c r="C98" s="175"/>
      <c r="D98" s="24" t="s">
        <v>12</v>
      </c>
      <c r="E98" s="27" t="s">
        <v>27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7"/>
      <c r="M98" s="7"/>
    </row>
    <row r="99" spans="1:13" s="4" customFormat="1" outlineLevel="1" x14ac:dyDescent="0.25">
      <c r="A99" s="174" t="s">
        <v>111</v>
      </c>
      <c r="B99" s="209" t="s">
        <v>135</v>
      </c>
      <c r="C99" s="175" t="s">
        <v>24</v>
      </c>
      <c r="D99" s="59" t="s">
        <v>8</v>
      </c>
      <c r="E99" s="60">
        <f t="shared" ref="E99:E104" si="22">SUM(F99:K99)</f>
        <v>1302.616</v>
      </c>
      <c r="F99" s="60">
        <f t="shared" ref="F99:K99" si="23">SUM(F100:F104)</f>
        <v>1302.616</v>
      </c>
      <c r="G99" s="60">
        <f t="shared" si="23"/>
        <v>0</v>
      </c>
      <c r="H99" s="60">
        <f t="shared" si="23"/>
        <v>0</v>
      </c>
      <c r="I99" s="60">
        <f>SUM(I100:I104)</f>
        <v>0</v>
      </c>
      <c r="J99" s="60">
        <f t="shared" si="23"/>
        <v>0</v>
      </c>
      <c r="K99" s="60">
        <f t="shared" si="23"/>
        <v>0</v>
      </c>
      <c r="L99" s="7"/>
      <c r="M99" s="7"/>
    </row>
    <row r="100" spans="1:13" outlineLevel="1" x14ac:dyDescent="0.25">
      <c r="A100" s="174"/>
      <c r="B100" s="209"/>
      <c r="C100" s="175"/>
      <c r="D100" s="24" t="s">
        <v>22</v>
      </c>
      <c r="E100" s="30">
        <f t="shared" si="22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</row>
    <row r="101" spans="1:13" s="4" customFormat="1" ht="33" outlineLevel="1" x14ac:dyDescent="0.25">
      <c r="A101" s="174"/>
      <c r="B101" s="209"/>
      <c r="C101" s="175"/>
      <c r="D101" s="24" t="s">
        <v>9</v>
      </c>
      <c r="E101" s="30">
        <f t="shared" si="22"/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7"/>
      <c r="M101" s="7"/>
    </row>
    <row r="102" spans="1:13" s="4" customFormat="1" outlineLevel="1" x14ac:dyDescent="0.25">
      <c r="A102" s="174"/>
      <c r="B102" s="209"/>
      <c r="C102" s="175"/>
      <c r="D102" s="24" t="s">
        <v>10</v>
      </c>
      <c r="E102" s="30">
        <f t="shared" si="22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7"/>
      <c r="M102" s="7"/>
    </row>
    <row r="103" spans="1:13" s="4" customFormat="1" outlineLevel="1" x14ac:dyDescent="0.25">
      <c r="A103" s="174"/>
      <c r="B103" s="209"/>
      <c r="C103" s="175"/>
      <c r="D103" s="24" t="s">
        <v>99</v>
      </c>
      <c r="E103" s="30">
        <f t="shared" si="22"/>
        <v>1302.616</v>
      </c>
      <c r="F103" s="30">
        <f>1300+2.616+11788.2204-1013.47136-823.28227-271.62764-9679.83913</f>
        <v>1302.616</v>
      </c>
      <c r="G103" s="30">
        <v>0</v>
      </c>
      <c r="H103" s="30">
        <v>0</v>
      </c>
      <c r="I103" s="30">
        <v>0</v>
      </c>
      <c r="J103" s="30">
        <v>0</v>
      </c>
      <c r="K103" s="30"/>
      <c r="L103" s="7"/>
      <c r="M103" s="7"/>
    </row>
    <row r="104" spans="1:13" s="4" customFormat="1" ht="22.5" customHeight="1" outlineLevel="1" x14ac:dyDescent="0.25">
      <c r="A104" s="174"/>
      <c r="B104" s="209"/>
      <c r="C104" s="175"/>
      <c r="D104" s="24" t="s">
        <v>12</v>
      </c>
      <c r="E104" s="30">
        <f t="shared" si="22"/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7"/>
      <c r="M104" s="7"/>
    </row>
    <row r="105" spans="1:13" s="64" customFormat="1" outlineLevel="1" x14ac:dyDescent="0.25">
      <c r="A105" s="174" t="s">
        <v>116</v>
      </c>
      <c r="B105" s="209" t="s">
        <v>136</v>
      </c>
      <c r="C105" s="175" t="s">
        <v>24</v>
      </c>
      <c r="D105" s="59" t="s">
        <v>8</v>
      </c>
      <c r="E105" s="60">
        <f t="shared" ref="E105:E110" si="24">SUM(F105:K105)</f>
        <v>80609.717999999993</v>
      </c>
      <c r="F105" s="60">
        <f t="shared" ref="F105:K105" si="25">SUM(F106:F110)</f>
        <v>0</v>
      </c>
      <c r="G105" s="60">
        <f t="shared" si="25"/>
        <v>80609.717999999993</v>
      </c>
      <c r="H105" s="60">
        <f t="shared" si="25"/>
        <v>0</v>
      </c>
      <c r="I105" s="60">
        <f>SUM(I106:I110)</f>
        <v>0</v>
      </c>
      <c r="J105" s="60">
        <f t="shared" si="25"/>
        <v>0</v>
      </c>
      <c r="K105" s="60">
        <f t="shared" si="25"/>
        <v>0</v>
      </c>
      <c r="L105" s="142"/>
      <c r="M105" s="142"/>
    </row>
    <row r="106" spans="1:13" outlineLevel="1" x14ac:dyDescent="0.25">
      <c r="A106" s="174"/>
      <c r="B106" s="209"/>
      <c r="C106" s="175"/>
      <c r="D106" s="24" t="s">
        <v>22</v>
      </c>
      <c r="E106" s="30">
        <f t="shared" si="24"/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</row>
    <row r="107" spans="1:13" s="4" customFormat="1" ht="33" outlineLevel="1" x14ac:dyDescent="0.25">
      <c r="A107" s="174"/>
      <c r="B107" s="209"/>
      <c r="C107" s="175"/>
      <c r="D107" s="24" t="s">
        <v>9</v>
      </c>
      <c r="E107" s="30">
        <f t="shared" si="24"/>
        <v>71742.649019999997</v>
      </c>
      <c r="F107" s="28">
        <v>0</v>
      </c>
      <c r="G107" s="28">
        <f>67784.6784+2065.31442+1892.6562</f>
        <v>71742.649019999997</v>
      </c>
      <c r="H107" s="28">
        <v>0</v>
      </c>
      <c r="I107" s="28">
        <v>0</v>
      </c>
      <c r="J107" s="28">
        <v>0</v>
      </c>
      <c r="K107" s="28">
        <v>0</v>
      </c>
      <c r="L107" s="7"/>
      <c r="M107" s="7"/>
    </row>
    <row r="108" spans="1:13" s="4" customFormat="1" outlineLevel="1" x14ac:dyDescent="0.25">
      <c r="A108" s="174"/>
      <c r="B108" s="209"/>
      <c r="C108" s="175"/>
      <c r="D108" s="24" t="s">
        <v>10</v>
      </c>
      <c r="E108" s="30">
        <f t="shared" si="24"/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7"/>
      <c r="M108" s="7"/>
    </row>
    <row r="109" spans="1:13" s="4" customFormat="1" outlineLevel="1" x14ac:dyDescent="0.25">
      <c r="A109" s="174"/>
      <c r="B109" s="209"/>
      <c r="C109" s="175"/>
      <c r="D109" s="24" t="s">
        <v>99</v>
      </c>
      <c r="E109" s="30">
        <f t="shared" si="24"/>
        <v>8867.0689800000018</v>
      </c>
      <c r="F109" s="30"/>
      <c r="G109" s="30">
        <f>8377.8816+255.26358+233.9238</f>
        <v>8867.0689800000018</v>
      </c>
      <c r="H109" s="30">
        <v>0</v>
      </c>
      <c r="I109" s="30">
        <v>0</v>
      </c>
      <c r="J109" s="30">
        <v>0</v>
      </c>
      <c r="K109" s="30"/>
      <c r="L109" s="7"/>
      <c r="M109" s="7"/>
    </row>
    <row r="110" spans="1:13" s="4" customFormat="1" ht="46.5" customHeight="1" outlineLevel="1" x14ac:dyDescent="0.25">
      <c r="A110" s="174"/>
      <c r="B110" s="209"/>
      <c r="C110" s="175"/>
      <c r="D110" s="24" t="s">
        <v>12</v>
      </c>
      <c r="E110" s="30">
        <f t="shared" si="24"/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7"/>
      <c r="M110" s="7"/>
    </row>
    <row r="111" spans="1:13" s="64" customFormat="1" ht="16.5" customHeight="1" outlineLevel="1" x14ac:dyDescent="0.25">
      <c r="A111" s="174" t="s">
        <v>118</v>
      </c>
      <c r="B111" s="209" t="s">
        <v>137</v>
      </c>
      <c r="C111" s="164" t="s">
        <v>16</v>
      </c>
      <c r="D111" s="59" t="s">
        <v>8</v>
      </c>
      <c r="E111" s="60">
        <f t="shared" ref="E111:E122" si="26">SUM(F111:K111)</f>
        <v>0</v>
      </c>
      <c r="F111" s="60">
        <f t="shared" ref="F111:K111" si="27">SUM(F112:F116)</f>
        <v>0</v>
      </c>
      <c r="G111" s="60">
        <f t="shared" si="27"/>
        <v>0</v>
      </c>
      <c r="H111" s="60">
        <f>SUM(H112:H116)</f>
        <v>0</v>
      </c>
      <c r="I111" s="60">
        <f>SUM(I112:I116)</f>
        <v>0</v>
      </c>
      <c r="J111" s="60">
        <f t="shared" si="27"/>
        <v>0</v>
      </c>
      <c r="K111" s="60">
        <f t="shared" si="27"/>
        <v>0</v>
      </c>
      <c r="L111" s="142"/>
      <c r="M111" s="142"/>
    </row>
    <row r="112" spans="1:13" outlineLevel="1" x14ac:dyDescent="0.25">
      <c r="A112" s="174"/>
      <c r="B112" s="209"/>
      <c r="C112" s="164"/>
      <c r="D112" s="24" t="s">
        <v>22</v>
      </c>
      <c r="E112" s="30">
        <f t="shared" si="26"/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</row>
    <row r="113" spans="1:14" s="4" customFormat="1" ht="33" outlineLevel="1" x14ac:dyDescent="0.25">
      <c r="A113" s="174"/>
      <c r="B113" s="209"/>
      <c r="C113" s="164"/>
      <c r="D113" s="24" t="s">
        <v>9</v>
      </c>
      <c r="E113" s="30">
        <f t="shared" si="26"/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7"/>
      <c r="M113" s="7"/>
    </row>
    <row r="114" spans="1:14" s="4" customFormat="1" outlineLevel="1" x14ac:dyDescent="0.25">
      <c r="A114" s="174"/>
      <c r="B114" s="209"/>
      <c r="C114" s="164"/>
      <c r="D114" s="24" t="s">
        <v>10</v>
      </c>
      <c r="E114" s="30">
        <f t="shared" si="26"/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7"/>
      <c r="M114" s="7"/>
    </row>
    <row r="115" spans="1:14" s="4" customFormat="1" outlineLevel="1" x14ac:dyDescent="0.25">
      <c r="A115" s="174"/>
      <c r="B115" s="209"/>
      <c r="C115" s="164"/>
      <c r="D115" s="24" t="s">
        <v>99</v>
      </c>
      <c r="E115" s="30">
        <f>SUM(F115:K115)</f>
        <v>0</v>
      </c>
      <c r="F115" s="30"/>
      <c r="G115" s="30">
        <v>0</v>
      </c>
      <c r="H115" s="30">
        <v>0</v>
      </c>
      <c r="I115" s="30">
        <v>0</v>
      </c>
      <c r="J115" s="30">
        <v>0</v>
      </c>
      <c r="K115" s="30"/>
      <c r="L115" s="7"/>
      <c r="M115" s="7"/>
    </row>
    <row r="116" spans="1:14" s="4" customFormat="1" ht="48.75" customHeight="1" outlineLevel="1" x14ac:dyDescent="0.25">
      <c r="A116" s="174"/>
      <c r="B116" s="209"/>
      <c r="C116" s="164"/>
      <c r="D116" s="24" t="s">
        <v>12</v>
      </c>
      <c r="E116" s="30">
        <f t="shared" si="26"/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7"/>
      <c r="M116" s="7"/>
    </row>
    <row r="117" spans="1:14" s="51" customFormat="1" outlineLevel="1" x14ac:dyDescent="0.25">
      <c r="A117" s="198" t="s">
        <v>15</v>
      </c>
      <c r="B117" s="199"/>
      <c r="C117" s="200"/>
      <c r="D117" s="59" t="s">
        <v>8</v>
      </c>
      <c r="E117" s="60">
        <f>SUM(F117:K117)</f>
        <v>749845.76229999994</v>
      </c>
      <c r="F117" s="60">
        <f t="shared" ref="F117:K117" si="28">SUM(F118:F122)</f>
        <v>100348.15208</v>
      </c>
      <c r="G117" s="60">
        <f t="shared" si="28"/>
        <v>286730.68476999999</v>
      </c>
      <c r="H117" s="60">
        <f t="shared" si="28"/>
        <v>345156.92544999998</v>
      </c>
      <c r="I117" s="60">
        <f t="shared" si="28"/>
        <v>7530</v>
      </c>
      <c r="J117" s="60">
        <f t="shared" si="28"/>
        <v>10080</v>
      </c>
      <c r="K117" s="60">
        <f t="shared" si="28"/>
        <v>0</v>
      </c>
      <c r="L117" s="52"/>
      <c r="M117" s="52"/>
    </row>
    <row r="118" spans="1:14" s="54" customFormat="1" outlineLevel="1" x14ac:dyDescent="0.25">
      <c r="A118" s="201"/>
      <c r="B118" s="202"/>
      <c r="C118" s="203"/>
      <c r="D118" s="78" t="s">
        <v>22</v>
      </c>
      <c r="E118" s="23">
        <f t="shared" si="26"/>
        <v>0</v>
      </c>
      <c r="F118" s="23">
        <f>F46+F58+F64+F70+F76+F82+F88</f>
        <v>0</v>
      </c>
      <c r="G118" s="23">
        <f>G46+G58+G64+G70+G76+G82+G88+G100+G106+G112</f>
        <v>0</v>
      </c>
      <c r="H118" s="23">
        <f>H46+H58+H64+H70+H76+H82+H88+H100+H112</f>
        <v>0</v>
      </c>
      <c r="I118" s="23">
        <f>I46+I58+I64+I70+I76+I82+I88+I100+I112</f>
        <v>0</v>
      </c>
      <c r="J118" s="23">
        <f t="shared" ref="J118:K122" si="29">J46+J58+J64+J70+J76+J82+J88+J100+J112</f>
        <v>0</v>
      </c>
      <c r="K118" s="23">
        <f t="shared" si="29"/>
        <v>0</v>
      </c>
      <c r="L118" s="53"/>
      <c r="M118" s="53"/>
    </row>
    <row r="119" spans="1:14" s="51" customFormat="1" ht="33" x14ac:dyDescent="0.25">
      <c r="A119" s="201"/>
      <c r="B119" s="202"/>
      <c r="C119" s="203"/>
      <c r="D119" s="78" t="s">
        <v>9</v>
      </c>
      <c r="E119" s="29">
        <f t="shared" si="26"/>
        <v>591866.34875</v>
      </c>
      <c r="F119" s="23">
        <f>F47+F59+F65+F71+F77+F83+F89</f>
        <v>66618.373999999996</v>
      </c>
      <c r="G119" s="23">
        <f t="shared" ref="G119:J120" si="30">G47+G53+G59+G65+G71+G77+G83+G89+G101+G107+G113</f>
        <v>236754.1054</v>
      </c>
      <c r="H119" s="23">
        <f t="shared" si="30"/>
        <v>288493.86934999999</v>
      </c>
      <c r="I119" s="23">
        <f t="shared" si="30"/>
        <v>0</v>
      </c>
      <c r="J119" s="23">
        <f t="shared" si="30"/>
        <v>0</v>
      </c>
      <c r="K119" s="23">
        <f t="shared" si="29"/>
        <v>0</v>
      </c>
      <c r="L119" s="52"/>
      <c r="M119" s="52"/>
      <c r="N119" s="55"/>
    </row>
    <row r="120" spans="1:14" s="51" customFormat="1" x14ac:dyDescent="0.25">
      <c r="A120" s="201"/>
      <c r="B120" s="202"/>
      <c r="C120" s="203"/>
      <c r="D120" s="78" t="s">
        <v>10</v>
      </c>
      <c r="E120" s="29">
        <f t="shared" si="26"/>
        <v>62094.895980000001</v>
      </c>
      <c r="F120" s="23">
        <f>F48+F60+F66+F72+F78+F84+F90</f>
        <v>6043.6759400000001</v>
      </c>
      <c r="G120" s="23">
        <f t="shared" si="30"/>
        <v>20394.67439</v>
      </c>
      <c r="H120" s="23">
        <f t="shared" si="30"/>
        <v>35656.54565</v>
      </c>
      <c r="I120" s="23">
        <f t="shared" si="30"/>
        <v>0</v>
      </c>
      <c r="J120" s="23">
        <f t="shared" si="30"/>
        <v>0</v>
      </c>
      <c r="K120" s="23">
        <f t="shared" si="29"/>
        <v>0</v>
      </c>
      <c r="L120" s="52"/>
      <c r="M120" s="52"/>
    </row>
    <row r="121" spans="1:14" s="51" customFormat="1" x14ac:dyDescent="0.25">
      <c r="A121" s="201"/>
      <c r="B121" s="202"/>
      <c r="C121" s="203"/>
      <c r="D121" s="78" t="s">
        <v>99</v>
      </c>
      <c r="E121" s="29">
        <f t="shared" si="26"/>
        <v>85484.517569999996</v>
      </c>
      <c r="F121" s="23">
        <f>F49+F61+F67+F73+F79+F85+F91+F103+F115</f>
        <v>27686.102140000003</v>
      </c>
      <c r="G121" s="23">
        <f>G49+G55+G61+G67+G73+G79+G85+G91+G103+G109+G115</f>
        <v>29581.904979999999</v>
      </c>
      <c r="H121" s="23">
        <f t="shared" ref="H121:J122" si="31">H49+H55+H61+H67+H73+H79+H85+H91+H103+H109+H115</f>
        <v>10606.51045</v>
      </c>
      <c r="I121" s="23">
        <f t="shared" si="31"/>
        <v>7530</v>
      </c>
      <c r="J121" s="23">
        <f t="shared" si="31"/>
        <v>10080</v>
      </c>
      <c r="K121" s="23">
        <f t="shared" si="29"/>
        <v>0</v>
      </c>
      <c r="L121" s="52"/>
      <c r="M121" s="52"/>
      <c r="N121" s="56"/>
    </row>
    <row r="122" spans="1:14" s="51" customFormat="1" x14ac:dyDescent="0.25">
      <c r="A122" s="204"/>
      <c r="B122" s="205"/>
      <c r="C122" s="206"/>
      <c r="D122" s="78" t="s">
        <v>12</v>
      </c>
      <c r="E122" s="29">
        <f t="shared" si="26"/>
        <v>10400</v>
      </c>
      <c r="F122" s="23">
        <f>F50+F62+F68+F74+F80+F86+F92</f>
        <v>0</v>
      </c>
      <c r="G122" s="23">
        <f>G50+G56+G62+G68+G74+G80+G86+G92+G104+G110+G116</f>
        <v>0</v>
      </c>
      <c r="H122" s="23">
        <f t="shared" si="31"/>
        <v>10400</v>
      </c>
      <c r="I122" s="23">
        <f t="shared" si="31"/>
        <v>0</v>
      </c>
      <c r="J122" s="23">
        <f t="shared" si="31"/>
        <v>0</v>
      </c>
      <c r="K122" s="23">
        <f t="shared" si="29"/>
        <v>0</v>
      </c>
      <c r="L122" s="52"/>
      <c r="M122" s="52"/>
    </row>
    <row r="123" spans="1:14" s="58" customFormat="1" ht="26.25" customHeight="1" x14ac:dyDescent="0.25">
      <c r="A123" s="185" t="s">
        <v>39</v>
      </c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57"/>
      <c r="M123" s="57"/>
    </row>
    <row r="124" spans="1:14" ht="17.25" customHeight="1" outlineLevel="1" x14ac:dyDescent="0.25">
      <c r="A124" s="174" t="s">
        <v>6</v>
      </c>
      <c r="B124" s="175" t="s">
        <v>102</v>
      </c>
      <c r="C124" s="175" t="s">
        <v>23</v>
      </c>
      <c r="D124" s="59" t="s">
        <v>8</v>
      </c>
      <c r="E124" s="79">
        <f t="shared" ref="E124:E135" si="32">SUM(F124:K124)</f>
        <v>0</v>
      </c>
      <c r="F124" s="67">
        <f t="shared" ref="F124:K124" si="33">SUM(F125:F129)</f>
        <v>0</v>
      </c>
      <c r="G124" s="67">
        <f t="shared" si="33"/>
        <v>0</v>
      </c>
      <c r="H124" s="67">
        <f>SUM(H125:H129)</f>
        <v>0</v>
      </c>
      <c r="I124" s="67">
        <f>SUM(I125:I129)</f>
        <v>0</v>
      </c>
      <c r="J124" s="67">
        <f>SUM(J125:J129)</f>
        <v>0</v>
      </c>
      <c r="K124" s="67">
        <f t="shared" si="33"/>
        <v>0</v>
      </c>
    </row>
    <row r="125" spans="1:14" outlineLevel="1" x14ac:dyDescent="0.25">
      <c r="A125" s="174"/>
      <c r="B125" s="175"/>
      <c r="C125" s="175"/>
      <c r="D125" s="24" t="s">
        <v>22</v>
      </c>
      <c r="E125" s="22">
        <f t="shared" si="32"/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</row>
    <row r="126" spans="1:14" ht="33" outlineLevel="1" x14ac:dyDescent="0.25">
      <c r="A126" s="174"/>
      <c r="B126" s="175"/>
      <c r="C126" s="175"/>
      <c r="D126" s="24" t="s">
        <v>9</v>
      </c>
      <c r="E126" s="22">
        <f t="shared" si="32"/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8"/>
      <c r="M126" s="8"/>
      <c r="N126" s="9"/>
    </row>
    <row r="127" spans="1:14" outlineLevel="1" x14ac:dyDescent="0.25">
      <c r="A127" s="174"/>
      <c r="B127" s="175"/>
      <c r="C127" s="175"/>
      <c r="D127" s="24" t="s">
        <v>10</v>
      </c>
      <c r="E127" s="22">
        <f t="shared" si="32"/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8"/>
      <c r="M127" s="8"/>
      <c r="N127" s="9"/>
    </row>
    <row r="128" spans="1:14" outlineLevel="1" x14ac:dyDescent="0.25">
      <c r="A128" s="174"/>
      <c r="B128" s="175"/>
      <c r="C128" s="175"/>
      <c r="D128" s="24" t="s">
        <v>99</v>
      </c>
      <c r="E128" s="21">
        <f t="shared" si="32"/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8"/>
      <c r="M128" s="8"/>
      <c r="N128" s="9"/>
    </row>
    <row r="129" spans="1:14" outlineLevel="1" x14ac:dyDescent="0.25">
      <c r="A129" s="174"/>
      <c r="B129" s="175"/>
      <c r="C129" s="175"/>
      <c r="D129" s="24" t="s">
        <v>12</v>
      </c>
      <c r="E129" s="137">
        <f t="shared" si="32"/>
        <v>0</v>
      </c>
      <c r="F129" s="26">
        <f t="shared" ref="F129:K129" si="34">F123</f>
        <v>0</v>
      </c>
      <c r="G129" s="26">
        <f t="shared" si="34"/>
        <v>0</v>
      </c>
      <c r="H129" s="26">
        <f t="shared" ref="H129:J135" si="35">H123</f>
        <v>0</v>
      </c>
      <c r="I129" s="26">
        <f t="shared" si="35"/>
        <v>0</v>
      </c>
      <c r="J129" s="26">
        <f t="shared" si="35"/>
        <v>0</v>
      </c>
      <c r="K129" s="26">
        <f t="shared" si="34"/>
        <v>0</v>
      </c>
      <c r="L129" s="8"/>
      <c r="M129" s="8"/>
      <c r="N129" s="9"/>
    </row>
    <row r="130" spans="1:14" s="64" customFormat="1" x14ac:dyDescent="0.25">
      <c r="A130" s="186" t="s">
        <v>20</v>
      </c>
      <c r="B130" s="187"/>
      <c r="C130" s="188"/>
      <c r="D130" s="59" t="s">
        <v>8</v>
      </c>
      <c r="E130" s="60">
        <f t="shared" si="32"/>
        <v>0</v>
      </c>
      <c r="F130" s="60">
        <f t="shared" ref="F130:K130" si="36">F124</f>
        <v>0</v>
      </c>
      <c r="G130" s="60">
        <f t="shared" si="36"/>
        <v>0</v>
      </c>
      <c r="H130" s="60">
        <f t="shared" si="35"/>
        <v>0</v>
      </c>
      <c r="I130" s="60">
        <f t="shared" si="35"/>
        <v>0</v>
      </c>
      <c r="J130" s="60">
        <f t="shared" si="35"/>
        <v>0</v>
      </c>
      <c r="K130" s="60">
        <f t="shared" si="36"/>
        <v>0</v>
      </c>
      <c r="L130" s="61"/>
      <c r="M130" s="62"/>
      <c r="N130" s="63"/>
    </row>
    <row r="131" spans="1:14" s="58" customFormat="1" outlineLevel="1" x14ac:dyDescent="0.25">
      <c r="A131" s="189"/>
      <c r="B131" s="190"/>
      <c r="C131" s="191"/>
      <c r="D131" s="78" t="s">
        <v>22</v>
      </c>
      <c r="E131" s="29">
        <f t="shared" si="32"/>
        <v>0</v>
      </c>
      <c r="F131" s="32">
        <f t="shared" ref="F131:K135" si="37">F125</f>
        <v>0</v>
      </c>
      <c r="G131" s="32">
        <f t="shared" si="37"/>
        <v>0</v>
      </c>
      <c r="H131" s="32">
        <f t="shared" si="35"/>
        <v>0</v>
      </c>
      <c r="I131" s="32">
        <f t="shared" si="35"/>
        <v>0</v>
      </c>
      <c r="J131" s="32">
        <f t="shared" si="35"/>
        <v>0</v>
      </c>
      <c r="K131" s="32">
        <f t="shared" si="37"/>
        <v>0</v>
      </c>
      <c r="L131" s="65"/>
      <c r="M131" s="65"/>
      <c r="N131" s="66"/>
    </row>
    <row r="132" spans="1:14" s="64" customFormat="1" ht="33" x14ac:dyDescent="0.25">
      <c r="A132" s="189"/>
      <c r="B132" s="190"/>
      <c r="C132" s="191"/>
      <c r="D132" s="78" t="s">
        <v>9</v>
      </c>
      <c r="E132" s="29">
        <f t="shared" si="32"/>
        <v>0</v>
      </c>
      <c r="F132" s="29">
        <f t="shared" si="37"/>
        <v>0</v>
      </c>
      <c r="G132" s="29">
        <f t="shared" si="37"/>
        <v>0</v>
      </c>
      <c r="H132" s="29">
        <f t="shared" si="35"/>
        <v>0</v>
      </c>
      <c r="I132" s="29">
        <f t="shared" si="35"/>
        <v>0</v>
      </c>
      <c r="J132" s="29">
        <f t="shared" si="35"/>
        <v>0</v>
      </c>
      <c r="K132" s="29">
        <f t="shared" si="37"/>
        <v>0</v>
      </c>
      <c r="L132" s="62"/>
      <c r="M132" s="62"/>
      <c r="N132" s="63"/>
    </row>
    <row r="133" spans="1:14" s="64" customFormat="1" x14ac:dyDescent="0.25">
      <c r="A133" s="189"/>
      <c r="B133" s="190"/>
      <c r="C133" s="191"/>
      <c r="D133" s="78" t="s">
        <v>10</v>
      </c>
      <c r="E133" s="29">
        <f t="shared" si="32"/>
        <v>0</v>
      </c>
      <c r="F133" s="29">
        <f t="shared" si="37"/>
        <v>0</v>
      </c>
      <c r="G133" s="29">
        <f t="shared" si="37"/>
        <v>0</v>
      </c>
      <c r="H133" s="29">
        <f t="shared" si="35"/>
        <v>0</v>
      </c>
      <c r="I133" s="29">
        <f t="shared" si="35"/>
        <v>0</v>
      </c>
      <c r="J133" s="29">
        <f t="shared" si="35"/>
        <v>0</v>
      </c>
      <c r="K133" s="29">
        <f t="shared" si="37"/>
        <v>0</v>
      </c>
      <c r="L133" s="62"/>
      <c r="M133" s="62"/>
      <c r="N133" s="63"/>
    </row>
    <row r="134" spans="1:14" s="64" customFormat="1" x14ac:dyDescent="0.25">
      <c r="A134" s="189"/>
      <c r="B134" s="190"/>
      <c r="C134" s="191"/>
      <c r="D134" s="78" t="s">
        <v>99</v>
      </c>
      <c r="E134" s="29">
        <f t="shared" si="32"/>
        <v>0</v>
      </c>
      <c r="F134" s="29">
        <f t="shared" si="37"/>
        <v>0</v>
      </c>
      <c r="G134" s="29">
        <f t="shared" si="37"/>
        <v>0</v>
      </c>
      <c r="H134" s="29">
        <f t="shared" si="35"/>
        <v>0</v>
      </c>
      <c r="I134" s="29">
        <f t="shared" si="35"/>
        <v>0</v>
      </c>
      <c r="J134" s="29">
        <f t="shared" si="35"/>
        <v>0</v>
      </c>
      <c r="K134" s="29">
        <f t="shared" si="37"/>
        <v>0</v>
      </c>
      <c r="L134" s="62"/>
      <c r="M134" s="62"/>
      <c r="N134" s="63"/>
    </row>
    <row r="135" spans="1:14" s="64" customFormat="1" x14ac:dyDescent="0.25">
      <c r="A135" s="192"/>
      <c r="B135" s="193"/>
      <c r="C135" s="194"/>
      <c r="D135" s="78" t="s">
        <v>12</v>
      </c>
      <c r="E135" s="29">
        <f t="shared" si="32"/>
        <v>0</v>
      </c>
      <c r="F135" s="29">
        <f t="shared" si="37"/>
        <v>0</v>
      </c>
      <c r="G135" s="29">
        <f t="shared" si="37"/>
        <v>0</v>
      </c>
      <c r="H135" s="29">
        <f t="shared" si="35"/>
        <v>0</v>
      </c>
      <c r="I135" s="29">
        <f t="shared" si="35"/>
        <v>0</v>
      </c>
      <c r="J135" s="29">
        <f t="shared" si="35"/>
        <v>0</v>
      </c>
      <c r="K135" s="29">
        <f t="shared" si="37"/>
        <v>0</v>
      </c>
      <c r="L135" s="62"/>
      <c r="M135" s="62"/>
      <c r="N135" s="63"/>
    </row>
    <row r="136" spans="1:14" s="4" customFormat="1" x14ac:dyDescent="0.25">
      <c r="A136" s="33"/>
      <c r="B136" s="34"/>
      <c r="C136" s="35"/>
      <c r="D136" s="20"/>
      <c r="E136" s="28"/>
      <c r="F136" s="28"/>
      <c r="G136" s="28"/>
      <c r="H136" s="28"/>
      <c r="I136" s="28"/>
      <c r="J136" s="28"/>
      <c r="K136" s="28"/>
      <c r="L136" s="7"/>
      <c r="M136" s="7"/>
    </row>
    <row r="137" spans="1:14" s="73" customFormat="1" ht="16.5" customHeight="1" x14ac:dyDescent="0.25">
      <c r="A137" s="176" t="s">
        <v>21</v>
      </c>
      <c r="B137" s="177"/>
      <c r="C137" s="178"/>
      <c r="D137" s="68" t="s">
        <v>8</v>
      </c>
      <c r="E137" s="69">
        <f>SUM(F137:K137)</f>
        <v>757914.65387000004</v>
      </c>
      <c r="F137" s="70">
        <f t="shared" ref="F137:G142" si="38">F38+F117+F130</f>
        <v>101879.03165</v>
      </c>
      <c r="G137" s="70">
        <f t="shared" si="38"/>
        <v>289053.24037000001</v>
      </c>
      <c r="H137" s="70">
        <f t="shared" ref="H137:K142" si="39">H38+H117+H130</f>
        <v>346902.38185000001</v>
      </c>
      <c r="I137" s="70">
        <f t="shared" si="39"/>
        <v>7957.5</v>
      </c>
      <c r="J137" s="70">
        <f t="shared" si="39"/>
        <v>10507.5</v>
      </c>
      <c r="K137" s="70">
        <f t="shared" si="39"/>
        <v>1615</v>
      </c>
      <c r="L137" s="71"/>
      <c r="M137" s="72"/>
    </row>
    <row r="138" spans="1:14" s="76" customFormat="1" outlineLevel="1" x14ac:dyDescent="0.25">
      <c r="A138" s="179"/>
      <c r="B138" s="180"/>
      <c r="C138" s="181"/>
      <c r="D138" s="68" t="s">
        <v>22</v>
      </c>
      <c r="E138" s="69">
        <f t="shared" ref="E138:E180" si="40">SUM(F138:K138)</f>
        <v>0</v>
      </c>
      <c r="F138" s="70">
        <f t="shared" si="38"/>
        <v>0</v>
      </c>
      <c r="G138" s="70">
        <f t="shared" si="38"/>
        <v>0</v>
      </c>
      <c r="H138" s="70">
        <f t="shared" si="39"/>
        <v>0</v>
      </c>
      <c r="I138" s="70">
        <f t="shared" si="39"/>
        <v>0</v>
      </c>
      <c r="J138" s="70">
        <f t="shared" si="39"/>
        <v>0</v>
      </c>
      <c r="K138" s="70">
        <f t="shared" si="39"/>
        <v>0</v>
      </c>
      <c r="L138" s="74"/>
      <c r="M138" s="75"/>
    </row>
    <row r="139" spans="1:14" s="73" customFormat="1" ht="33" x14ac:dyDescent="0.25">
      <c r="A139" s="179"/>
      <c r="B139" s="180"/>
      <c r="C139" s="181"/>
      <c r="D139" s="68" t="s">
        <v>9</v>
      </c>
      <c r="E139" s="69">
        <f>SUM(F139:K139)</f>
        <v>591866.34875</v>
      </c>
      <c r="F139" s="70">
        <f t="shared" si="38"/>
        <v>66618.373999999996</v>
      </c>
      <c r="G139" s="70">
        <f>G40+G119+G132</f>
        <v>236754.1054</v>
      </c>
      <c r="H139" s="70">
        <f t="shared" si="39"/>
        <v>288493.86934999999</v>
      </c>
      <c r="I139" s="70">
        <f t="shared" si="39"/>
        <v>0</v>
      </c>
      <c r="J139" s="70">
        <f t="shared" si="39"/>
        <v>0</v>
      </c>
      <c r="K139" s="70">
        <f t="shared" si="39"/>
        <v>0</v>
      </c>
      <c r="L139" s="71"/>
      <c r="M139" s="72"/>
    </row>
    <row r="140" spans="1:14" s="73" customFormat="1" x14ac:dyDescent="0.25">
      <c r="A140" s="179"/>
      <c r="B140" s="180"/>
      <c r="C140" s="181"/>
      <c r="D140" s="68" t="s">
        <v>10</v>
      </c>
      <c r="E140" s="69">
        <f>SUM(F140:K140)</f>
        <v>62094.895980000001</v>
      </c>
      <c r="F140" s="77">
        <f t="shared" si="38"/>
        <v>6043.6759400000001</v>
      </c>
      <c r="G140" s="77">
        <f t="shared" si="38"/>
        <v>20394.67439</v>
      </c>
      <c r="H140" s="77">
        <f t="shared" si="39"/>
        <v>35656.54565</v>
      </c>
      <c r="I140" s="77">
        <f t="shared" si="39"/>
        <v>0</v>
      </c>
      <c r="J140" s="77">
        <f t="shared" si="39"/>
        <v>0</v>
      </c>
      <c r="K140" s="77">
        <f t="shared" si="39"/>
        <v>0</v>
      </c>
      <c r="L140" s="71"/>
      <c r="M140" s="72"/>
    </row>
    <row r="141" spans="1:14" s="73" customFormat="1" x14ac:dyDescent="0.25">
      <c r="A141" s="179"/>
      <c r="B141" s="180"/>
      <c r="C141" s="181"/>
      <c r="D141" s="68" t="s">
        <v>99</v>
      </c>
      <c r="E141" s="69">
        <f>SUM(F141:K141)</f>
        <v>92455.909140000003</v>
      </c>
      <c r="F141" s="70">
        <f t="shared" si="38"/>
        <v>29216.981710000004</v>
      </c>
      <c r="G141" s="70">
        <f t="shared" si="38"/>
        <v>31904.460579999999</v>
      </c>
      <c r="H141" s="70">
        <f t="shared" si="39"/>
        <v>11254.466850000001</v>
      </c>
      <c r="I141" s="70">
        <f t="shared" si="39"/>
        <v>7957.5</v>
      </c>
      <c r="J141" s="70">
        <f t="shared" si="39"/>
        <v>10507.5</v>
      </c>
      <c r="K141" s="70">
        <f t="shared" si="39"/>
        <v>1615</v>
      </c>
      <c r="L141" s="71"/>
      <c r="M141" s="72"/>
    </row>
    <row r="142" spans="1:14" s="73" customFormat="1" x14ac:dyDescent="0.25">
      <c r="A142" s="182"/>
      <c r="B142" s="183"/>
      <c r="C142" s="184"/>
      <c r="D142" s="68" t="s">
        <v>12</v>
      </c>
      <c r="E142" s="69">
        <f>SUM(F142:K142)</f>
        <v>11497.5</v>
      </c>
      <c r="F142" s="77">
        <f t="shared" si="38"/>
        <v>0</v>
      </c>
      <c r="G142" s="77">
        <f t="shared" si="38"/>
        <v>0</v>
      </c>
      <c r="H142" s="77">
        <f t="shared" si="39"/>
        <v>11497.5</v>
      </c>
      <c r="I142" s="77">
        <f t="shared" si="39"/>
        <v>0</v>
      </c>
      <c r="J142" s="77">
        <f t="shared" si="39"/>
        <v>0</v>
      </c>
      <c r="K142" s="77">
        <f t="shared" si="39"/>
        <v>0</v>
      </c>
      <c r="L142" s="71"/>
      <c r="M142" s="72"/>
    </row>
    <row r="143" spans="1:14" ht="16.5" customHeight="1" x14ac:dyDescent="0.25">
      <c r="A143" s="195" t="s">
        <v>5</v>
      </c>
      <c r="B143" s="196"/>
      <c r="C143" s="197"/>
      <c r="D143" s="24"/>
      <c r="E143" s="28">
        <f t="shared" si="40"/>
        <v>0</v>
      </c>
      <c r="F143" s="37"/>
      <c r="G143" s="37"/>
      <c r="H143" s="37"/>
      <c r="I143" s="37"/>
      <c r="J143" s="37"/>
      <c r="K143" s="37"/>
      <c r="L143" s="13"/>
    </row>
    <row r="144" spans="1:14" ht="16.5" customHeight="1" x14ac:dyDescent="0.25">
      <c r="A144" s="155" t="s">
        <v>41</v>
      </c>
      <c r="B144" s="156"/>
      <c r="C144" s="157"/>
      <c r="D144" s="20" t="s">
        <v>8</v>
      </c>
      <c r="E144" s="28">
        <f t="shared" si="40"/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13"/>
    </row>
    <row r="145" spans="1:12" outlineLevel="1" x14ac:dyDescent="0.25">
      <c r="A145" s="158"/>
      <c r="B145" s="159"/>
      <c r="C145" s="160"/>
      <c r="D145" s="24" t="s">
        <v>22</v>
      </c>
      <c r="E145" s="28">
        <f t="shared" si="40"/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13"/>
    </row>
    <row r="146" spans="1:12" ht="33" x14ac:dyDescent="0.25">
      <c r="A146" s="158"/>
      <c r="B146" s="159"/>
      <c r="C146" s="160"/>
      <c r="D146" s="24" t="s">
        <v>9</v>
      </c>
      <c r="E146" s="28">
        <f t="shared" si="40"/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13"/>
    </row>
    <row r="147" spans="1:12" x14ac:dyDescent="0.25">
      <c r="A147" s="158"/>
      <c r="B147" s="159"/>
      <c r="C147" s="160"/>
      <c r="D147" s="24" t="s">
        <v>10</v>
      </c>
      <c r="E147" s="28">
        <f t="shared" si="40"/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13"/>
    </row>
    <row r="148" spans="1:12" x14ac:dyDescent="0.25">
      <c r="A148" s="158"/>
      <c r="B148" s="159"/>
      <c r="C148" s="160"/>
      <c r="D148" s="24" t="s">
        <v>99</v>
      </c>
      <c r="E148" s="28">
        <f t="shared" si="40"/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13"/>
    </row>
    <row r="149" spans="1:12" x14ac:dyDescent="0.25">
      <c r="A149" s="161"/>
      <c r="B149" s="162"/>
      <c r="C149" s="163"/>
      <c r="D149" s="24" t="s">
        <v>12</v>
      </c>
      <c r="E149" s="28">
        <f t="shared" si="40"/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13"/>
    </row>
    <row r="150" spans="1:12" ht="16.5" customHeight="1" x14ac:dyDescent="0.25">
      <c r="A150" s="155" t="s">
        <v>42</v>
      </c>
      <c r="B150" s="156"/>
      <c r="C150" s="157"/>
      <c r="D150" s="20" t="s">
        <v>8</v>
      </c>
      <c r="E150" s="28">
        <f>SUM(F150:K150)</f>
        <v>757914.65387000004</v>
      </c>
      <c r="F150" s="39">
        <f t="shared" ref="F150:K150" si="41">SUM(F151:F155)</f>
        <v>101879.03165</v>
      </c>
      <c r="G150" s="39">
        <f t="shared" si="41"/>
        <v>289053.24037000001</v>
      </c>
      <c r="H150" s="39">
        <f>SUM(H151:H155)</f>
        <v>346902.38185000001</v>
      </c>
      <c r="I150" s="39">
        <f>SUM(I151:I155)</f>
        <v>7957.5</v>
      </c>
      <c r="J150" s="39">
        <f>SUM(J151:J155)</f>
        <v>10507.5</v>
      </c>
      <c r="K150" s="39">
        <f t="shared" si="41"/>
        <v>1615</v>
      </c>
    </row>
    <row r="151" spans="1:12" outlineLevel="1" x14ac:dyDescent="0.25">
      <c r="A151" s="158"/>
      <c r="B151" s="159"/>
      <c r="C151" s="160"/>
      <c r="D151" s="24" t="s">
        <v>22</v>
      </c>
      <c r="E151" s="30">
        <f t="shared" si="40"/>
        <v>0</v>
      </c>
      <c r="F151" s="22">
        <f t="shared" ref="F151:K151" si="42">F125</f>
        <v>0</v>
      </c>
      <c r="G151" s="22">
        <f t="shared" si="42"/>
        <v>0</v>
      </c>
      <c r="H151" s="22">
        <f t="shared" si="42"/>
        <v>0</v>
      </c>
      <c r="I151" s="22">
        <f>I125</f>
        <v>0</v>
      </c>
      <c r="J151" s="22">
        <f t="shared" si="42"/>
        <v>0</v>
      </c>
      <c r="K151" s="22">
        <f t="shared" si="42"/>
        <v>0</v>
      </c>
    </row>
    <row r="152" spans="1:12" ht="33" x14ac:dyDescent="0.25">
      <c r="A152" s="158"/>
      <c r="B152" s="159"/>
      <c r="C152" s="160"/>
      <c r="D152" s="24" t="s">
        <v>9</v>
      </c>
      <c r="E152" s="30">
        <f t="shared" si="40"/>
        <v>591866.34875</v>
      </c>
      <c r="F152" s="30">
        <f t="shared" ref="F152:K155" si="43">F139</f>
        <v>66618.373999999996</v>
      </c>
      <c r="G152" s="30">
        <f t="shared" si="43"/>
        <v>236754.1054</v>
      </c>
      <c r="H152" s="30">
        <f t="shared" si="43"/>
        <v>288493.86934999999</v>
      </c>
      <c r="I152" s="30">
        <f t="shared" si="43"/>
        <v>0</v>
      </c>
      <c r="J152" s="30">
        <f t="shared" si="43"/>
        <v>0</v>
      </c>
      <c r="K152" s="30">
        <f t="shared" si="43"/>
        <v>0</v>
      </c>
    </row>
    <row r="153" spans="1:12" x14ac:dyDescent="0.25">
      <c r="A153" s="158"/>
      <c r="B153" s="159"/>
      <c r="C153" s="160"/>
      <c r="D153" s="24" t="s">
        <v>10</v>
      </c>
      <c r="E153" s="30">
        <f t="shared" si="40"/>
        <v>62094.895980000001</v>
      </c>
      <c r="F153" s="30">
        <f t="shared" si="43"/>
        <v>6043.6759400000001</v>
      </c>
      <c r="G153" s="30">
        <f t="shared" si="43"/>
        <v>20394.67439</v>
      </c>
      <c r="H153" s="30">
        <f t="shared" si="43"/>
        <v>35656.54565</v>
      </c>
      <c r="I153" s="30">
        <f t="shared" si="43"/>
        <v>0</v>
      </c>
      <c r="J153" s="30">
        <f t="shared" si="43"/>
        <v>0</v>
      </c>
      <c r="K153" s="30">
        <f t="shared" si="43"/>
        <v>0</v>
      </c>
    </row>
    <row r="154" spans="1:12" x14ac:dyDescent="0.25">
      <c r="A154" s="158"/>
      <c r="B154" s="159"/>
      <c r="C154" s="160"/>
      <c r="D154" s="24" t="s">
        <v>99</v>
      </c>
      <c r="E154" s="30">
        <f t="shared" si="40"/>
        <v>92455.909140000003</v>
      </c>
      <c r="F154" s="38">
        <f t="shared" si="43"/>
        <v>29216.981710000004</v>
      </c>
      <c r="G154" s="38">
        <f t="shared" si="43"/>
        <v>31904.460579999999</v>
      </c>
      <c r="H154" s="38">
        <f t="shared" si="43"/>
        <v>11254.466850000001</v>
      </c>
      <c r="I154" s="38">
        <f t="shared" si="43"/>
        <v>7957.5</v>
      </c>
      <c r="J154" s="38">
        <f t="shared" si="43"/>
        <v>10507.5</v>
      </c>
      <c r="K154" s="38">
        <f t="shared" si="43"/>
        <v>1615</v>
      </c>
    </row>
    <row r="155" spans="1:12" x14ac:dyDescent="0.25">
      <c r="A155" s="161"/>
      <c r="B155" s="162"/>
      <c r="C155" s="163"/>
      <c r="D155" s="24" t="s">
        <v>12</v>
      </c>
      <c r="E155" s="30">
        <f t="shared" si="40"/>
        <v>11497.5</v>
      </c>
      <c r="F155" s="38">
        <f t="shared" si="43"/>
        <v>0</v>
      </c>
      <c r="G155" s="38">
        <f t="shared" si="43"/>
        <v>0</v>
      </c>
      <c r="H155" s="38">
        <f t="shared" si="43"/>
        <v>11497.5</v>
      </c>
      <c r="I155" s="38">
        <f t="shared" si="43"/>
        <v>0</v>
      </c>
      <c r="J155" s="38">
        <f t="shared" si="43"/>
        <v>0</v>
      </c>
      <c r="K155" s="38">
        <f t="shared" si="43"/>
        <v>0</v>
      </c>
    </row>
    <row r="156" spans="1:12" ht="16.5" customHeight="1" x14ac:dyDescent="0.25">
      <c r="A156" s="195" t="s">
        <v>5</v>
      </c>
      <c r="B156" s="196"/>
      <c r="C156" s="197"/>
      <c r="D156" s="24"/>
      <c r="E156" s="28">
        <f t="shared" si="40"/>
        <v>0</v>
      </c>
      <c r="F156" s="37"/>
      <c r="G156" s="37"/>
      <c r="H156" s="37"/>
      <c r="I156" s="37"/>
      <c r="J156" s="37"/>
      <c r="K156" s="37"/>
      <c r="L156" s="13"/>
    </row>
    <row r="157" spans="1:12" ht="16.5" customHeight="1" x14ac:dyDescent="0.25">
      <c r="A157" s="155" t="s">
        <v>43</v>
      </c>
      <c r="B157" s="156"/>
      <c r="C157" s="157"/>
      <c r="D157" s="20" t="s">
        <v>8</v>
      </c>
      <c r="E157" s="28">
        <f t="shared" si="40"/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13"/>
    </row>
    <row r="158" spans="1:12" outlineLevel="1" x14ac:dyDescent="0.25">
      <c r="A158" s="158"/>
      <c r="B158" s="159"/>
      <c r="C158" s="160"/>
      <c r="D158" s="24" t="s">
        <v>22</v>
      </c>
      <c r="E158" s="28">
        <f t="shared" si="40"/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13"/>
    </row>
    <row r="159" spans="1:12" ht="33" x14ac:dyDescent="0.25">
      <c r="A159" s="158"/>
      <c r="B159" s="159"/>
      <c r="C159" s="160"/>
      <c r="D159" s="24" t="s">
        <v>9</v>
      </c>
      <c r="E159" s="28">
        <f t="shared" si="40"/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13"/>
    </row>
    <row r="160" spans="1:12" x14ac:dyDescent="0.25">
      <c r="A160" s="158"/>
      <c r="B160" s="159"/>
      <c r="C160" s="160"/>
      <c r="D160" s="24" t="s">
        <v>10</v>
      </c>
      <c r="E160" s="28">
        <f t="shared" si="40"/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38">
        <v>0</v>
      </c>
      <c r="L160" s="13"/>
    </row>
    <row r="161" spans="1:12" x14ac:dyDescent="0.25">
      <c r="A161" s="158"/>
      <c r="B161" s="159"/>
      <c r="C161" s="160"/>
      <c r="D161" s="24" t="s">
        <v>99</v>
      </c>
      <c r="E161" s="28">
        <f t="shared" si="40"/>
        <v>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38">
        <v>0</v>
      </c>
      <c r="L161" s="13"/>
    </row>
    <row r="162" spans="1:12" x14ac:dyDescent="0.25">
      <c r="A162" s="161"/>
      <c r="B162" s="162"/>
      <c r="C162" s="163"/>
      <c r="D162" s="24" t="s">
        <v>12</v>
      </c>
      <c r="E162" s="28">
        <f t="shared" si="40"/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38">
        <v>0</v>
      </c>
      <c r="L162" s="13"/>
    </row>
    <row r="163" spans="1:12" ht="16.5" customHeight="1" x14ac:dyDescent="0.25">
      <c r="A163" s="155" t="s">
        <v>44</v>
      </c>
      <c r="B163" s="156"/>
      <c r="C163" s="157"/>
      <c r="D163" s="20" t="s">
        <v>8</v>
      </c>
      <c r="E163" s="28">
        <f t="shared" si="40"/>
        <v>757914.65387000004</v>
      </c>
      <c r="F163" s="39">
        <f t="shared" ref="F163:K163" si="44">SUM(F164:F168)</f>
        <v>101879.03164999999</v>
      </c>
      <c r="G163" s="39">
        <f t="shared" si="44"/>
        <v>289053.24037000001</v>
      </c>
      <c r="H163" s="39">
        <f t="shared" si="44"/>
        <v>346902.38185000001</v>
      </c>
      <c r="I163" s="39">
        <f t="shared" si="44"/>
        <v>7957.5</v>
      </c>
      <c r="J163" s="39">
        <f t="shared" si="44"/>
        <v>10507.5</v>
      </c>
      <c r="K163" s="39">
        <f t="shared" si="44"/>
        <v>1615</v>
      </c>
    </row>
    <row r="164" spans="1:12" outlineLevel="1" x14ac:dyDescent="0.25">
      <c r="A164" s="158"/>
      <c r="B164" s="159"/>
      <c r="C164" s="160"/>
      <c r="D164" s="24" t="s">
        <v>22</v>
      </c>
      <c r="E164" s="30">
        <f t="shared" si="40"/>
        <v>0</v>
      </c>
      <c r="F164" s="22">
        <f t="shared" ref="F164:K164" si="45">F138</f>
        <v>0</v>
      </c>
      <c r="G164" s="22">
        <f t="shared" si="45"/>
        <v>0</v>
      </c>
      <c r="H164" s="22">
        <f t="shared" si="45"/>
        <v>0</v>
      </c>
      <c r="I164" s="22">
        <f t="shared" si="45"/>
        <v>0</v>
      </c>
      <c r="J164" s="22">
        <f t="shared" si="45"/>
        <v>0</v>
      </c>
      <c r="K164" s="22">
        <f t="shared" si="45"/>
        <v>0</v>
      </c>
    </row>
    <row r="165" spans="1:12" ht="33" x14ac:dyDescent="0.25">
      <c r="A165" s="158"/>
      <c r="B165" s="159"/>
      <c r="C165" s="160"/>
      <c r="D165" s="24" t="s">
        <v>9</v>
      </c>
      <c r="E165" s="30">
        <f t="shared" si="40"/>
        <v>591866.34875</v>
      </c>
      <c r="F165" s="30">
        <f t="shared" ref="F165:K166" si="46">F171+F177</f>
        <v>66618.373999999996</v>
      </c>
      <c r="G165" s="30">
        <f t="shared" si="46"/>
        <v>236754.1054</v>
      </c>
      <c r="H165" s="30">
        <f t="shared" si="46"/>
        <v>288493.86934999999</v>
      </c>
      <c r="I165" s="30">
        <f t="shared" si="46"/>
        <v>0</v>
      </c>
      <c r="J165" s="30">
        <f t="shared" si="46"/>
        <v>0</v>
      </c>
      <c r="K165" s="30">
        <f t="shared" si="46"/>
        <v>0</v>
      </c>
    </row>
    <row r="166" spans="1:12" x14ac:dyDescent="0.25">
      <c r="A166" s="158"/>
      <c r="B166" s="159"/>
      <c r="C166" s="160"/>
      <c r="D166" s="24" t="s">
        <v>10</v>
      </c>
      <c r="E166" s="30">
        <f t="shared" si="40"/>
        <v>62094.895980000001</v>
      </c>
      <c r="F166" s="30">
        <f t="shared" si="46"/>
        <v>6043.6759400000001</v>
      </c>
      <c r="G166" s="30">
        <f t="shared" si="46"/>
        <v>20394.67439</v>
      </c>
      <c r="H166" s="30">
        <f t="shared" si="46"/>
        <v>35656.54565</v>
      </c>
      <c r="I166" s="30">
        <f t="shared" si="46"/>
        <v>0</v>
      </c>
      <c r="J166" s="30">
        <f t="shared" si="46"/>
        <v>0</v>
      </c>
      <c r="K166" s="30">
        <f t="shared" si="46"/>
        <v>0</v>
      </c>
    </row>
    <row r="167" spans="1:12" x14ac:dyDescent="0.25">
      <c r="A167" s="158"/>
      <c r="B167" s="159"/>
      <c r="C167" s="160"/>
      <c r="D167" s="24" t="s">
        <v>99</v>
      </c>
      <c r="E167" s="30">
        <f t="shared" si="40"/>
        <v>92455.909140000003</v>
      </c>
      <c r="F167" s="38">
        <f t="shared" ref="F167:K167" si="47">F173+F179</f>
        <v>29216.98171</v>
      </c>
      <c r="G167" s="38">
        <f>G173+G179</f>
        <v>31904.460580000003</v>
      </c>
      <c r="H167" s="38">
        <f>H173+H179</f>
        <v>11254.466850000001</v>
      </c>
      <c r="I167" s="38">
        <f>I173+I179</f>
        <v>7957.5</v>
      </c>
      <c r="J167" s="38">
        <f t="shared" si="47"/>
        <v>10507.5</v>
      </c>
      <c r="K167" s="38">
        <f t="shared" si="47"/>
        <v>1615</v>
      </c>
    </row>
    <row r="168" spans="1:12" x14ac:dyDescent="0.25">
      <c r="A168" s="161"/>
      <c r="B168" s="162"/>
      <c r="C168" s="163"/>
      <c r="D168" s="24" t="s">
        <v>12</v>
      </c>
      <c r="E168" s="30">
        <f t="shared" si="40"/>
        <v>11497.5</v>
      </c>
      <c r="F168" s="38">
        <f t="shared" ref="F168:K168" si="48">F142</f>
        <v>0</v>
      </c>
      <c r="G168" s="38">
        <f t="shared" si="48"/>
        <v>0</v>
      </c>
      <c r="H168" s="38">
        <f t="shared" si="48"/>
        <v>11497.5</v>
      </c>
      <c r="I168" s="38">
        <f t="shared" si="48"/>
        <v>0</v>
      </c>
      <c r="J168" s="38">
        <f t="shared" si="48"/>
        <v>0</v>
      </c>
      <c r="K168" s="38">
        <f t="shared" si="48"/>
        <v>0</v>
      </c>
    </row>
    <row r="169" spans="1:12" ht="16.5" customHeight="1" x14ac:dyDescent="0.25">
      <c r="A169" s="165" t="s">
        <v>25</v>
      </c>
      <c r="B169" s="166"/>
      <c r="C169" s="167"/>
      <c r="D169" s="20" t="s">
        <v>8</v>
      </c>
      <c r="E169" s="28">
        <f t="shared" si="40"/>
        <v>730188.85149000003</v>
      </c>
      <c r="F169" s="36">
        <f t="shared" ref="F169:K169" si="49">SUM(F170:F174)</f>
        <v>88844.128979999994</v>
      </c>
      <c r="G169" s="36">
        <f t="shared" si="49"/>
        <v>286635.03448000003</v>
      </c>
      <c r="H169" s="36">
        <f>SUM(H170:H174)</f>
        <v>341079.68802999996</v>
      </c>
      <c r="I169" s="36">
        <f>SUM(I170:I174)</f>
        <v>6007.5</v>
      </c>
      <c r="J169" s="36">
        <f>SUM(J170:J174)</f>
        <v>6007.5</v>
      </c>
      <c r="K169" s="36">
        <f t="shared" si="49"/>
        <v>1615</v>
      </c>
    </row>
    <row r="170" spans="1:12" outlineLevel="1" x14ac:dyDescent="0.25">
      <c r="A170" s="168"/>
      <c r="B170" s="169"/>
      <c r="C170" s="170"/>
      <c r="D170" s="24" t="s">
        <v>22</v>
      </c>
      <c r="E170" s="28">
        <f t="shared" si="40"/>
        <v>0</v>
      </c>
      <c r="F170" s="30">
        <f>F9+F15+F21+F27+F70+F82+F94</f>
        <v>0</v>
      </c>
      <c r="G170" s="38">
        <f>G9+G15+G21+G27+G46+G52+G70+G82+G94+G100+G106+G125</f>
        <v>0</v>
      </c>
      <c r="H170" s="38">
        <f>H9+H15+H21+H27+H46+H52+H70+H82+H94+H100+H106+H125</f>
        <v>0</v>
      </c>
      <c r="I170" s="38">
        <f>I9+I15+I21+I27+I46+I52+I70+I82+I94+I100+I106+I125</f>
        <v>0</v>
      </c>
      <c r="J170" s="38">
        <f>J9+J15+J21+J27+J46+J52+J70+J82+J94+J100+J106+J125</f>
        <v>0</v>
      </c>
      <c r="K170" s="30">
        <f>K9+K15+K21+K27+K70+K82+K94</f>
        <v>0</v>
      </c>
    </row>
    <row r="171" spans="1:12" ht="33" x14ac:dyDescent="0.25">
      <c r="A171" s="168"/>
      <c r="B171" s="169"/>
      <c r="C171" s="170"/>
      <c r="D171" s="24" t="s">
        <v>9</v>
      </c>
      <c r="E171" s="30">
        <f t="shared" si="40"/>
        <v>583646.72959</v>
      </c>
      <c r="F171" s="30">
        <f>F10+F16+F22+F28+F71+F83+F95+F47</f>
        <v>58398.754839999994</v>
      </c>
      <c r="G171" s="38">
        <f>G10+G16+G22+G28+G47+G53+G71+G83+G95+G101+G107+G126</f>
        <v>236754.1054</v>
      </c>
      <c r="H171" s="38">
        <f t="shared" ref="H171:J174" si="50">H10+H16+H22+H28+H47+H53+H71+H83+H95+H101+H107+H126</f>
        <v>288493.86934999999</v>
      </c>
      <c r="I171" s="38">
        <f t="shared" si="50"/>
        <v>0</v>
      </c>
      <c r="J171" s="38">
        <f t="shared" si="50"/>
        <v>0</v>
      </c>
      <c r="K171" s="30">
        <f>K10+K16+K22+K28+K71+K83+K95+K47</f>
        <v>0</v>
      </c>
    </row>
    <row r="172" spans="1:12" x14ac:dyDescent="0.25">
      <c r="A172" s="168"/>
      <c r="B172" s="169"/>
      <c r="C172" s="170"/>
      <c r="D172" s="24" t="s">
        <v>10</v>
      </c>
      <c r="E172" s="30">
        <f t="shared" si="40"/>
        <v>61714.483240000001</v>
      </c>
      <c r="F172" s="30">
        <f>F11+F17+F23+F29+F72+F84+F48</f>
        <v>5663.2632000000003</v>
      </c>
      <c r="G172" s="38">
        <f>G11+G17+G23+G29+G48+G54+G72+G84+G96+G102+G108+G127</f>
        <v>20394.67439</v>
      </c>
      <c r="H172" s="38">
        <f t="shared" si="50"/>
        <v>35656.54565</v>
      </c>
      <c r="I172" s="38">
        <f t="shared" si="50"/>
        <v>0</v>
      </c>
      <c r="J172" s="38">
        <f t="shared" si="50"/>
        <v>0</v>
      </c>
      <c r="K172" s="30">
        <f>K11+K17+K23+K29+K72+K84+G96+K48</f>
        <v>0</v>
      </c>
    </row>
    <row r="173" spans="1:12" x14ac:dyDescent="0.25">
      <c r="A173" s="168"/>
      <c r="B173" s="169"/>
      <c r="C173" s="170"/>
      <c r="D173" s="24" t="s">
        <v>99</v>
      </c>
      <c r="E173" s="30">
        <f t="shared" si="40"/>
        <v>77730.138659999997</v>
      </c>
      <c r="F173" s="38">
        <f>F12+F18+F24+F30+F73+F85+F97+F128+F49+F103+F115</f>
        <v>24782.110939999999</v>
      </c>
      <c r="G173" s="38">
        <f>G12+G18+G24+G30+G49+G55+G73+G85+G97+G103+G109+G128</f>
        <v>29486.254690000002</v>
      </c>
      <c r="H173" s="38">
        <f t="shared" si="50"/>
        <v>9831.7730300000003</v>
      </c>
      <c r="I173" s="38">
        <f t="shared" si="50"/>
        <v>6007.5</v>
      </c>
      <c r="J173" s="38">
        <f t="shared" si="50"/>
        <v>6007.5</v>
      </c>
      <c r="K173" s="38">
        <f>K12+K18+K24+K30+K49+K73+K85+K97+K103+K115+K128</f>
        <v>1615</v>
      </c>
    </row>
    <row r="174" spans="1:12" x14ac:dyDescent="0.25">
      <c r="A174" s="171"/>
      <c r="B174" s="172"/>
      <c r="C174" s="173"/>
      <c r="D174" s="24" t="s">
        <v>12</v>
      </c>
      <c r="E174" s="30">
        <f t="shared" si="40"/>
        <v>7097.5</v>
      </c>
      <c r="F174" s="38">
        <f>F13+F19+F25+F31+F74+F86+F98+F50</f>
        <v>0</v>
      </c>
      <c r="G174" s="38">
        <f>G13+G19+G25+G31+G50+G56+G74+G86+G98+G104+G110+G129</f>
        <v>0</v>
      </c>
      <c r="H174" s="38">
        <f t="shared" si="50"/>
        <v>7097.5</v>
      </c>
      <c r="I174" s="38">
        <f t="shared" si="50"/>
        <v>0</v>
      </c>
      <c r="J174" s="38">
        <f t="shared" si="50"/>
        <v>0</v>
      </c>
      <c r="K174" s="38">
        <f>K13+K19+K25+K31+K74+K86+K98+K50</f>
        <v>0</v>
      </c>
    </row>
    <row r="175" spans="1:12" ht="16.5" customHeight="1" x14ac:dyDescent="0.25">
      <c r="A175" s="165" t="s">
        <v>26</v>
      </c>
      <c r="B175" s="166"/>
      <c r="C175" s="167"/>
      <c r="D175" s="20" t="s">
        <v>8</v>
      </c>
      <c r="E175" s="28">
        <f t="shared" si="40"/>
        <v>27725.802380000001</v>
      </c>
      <c r="F175" s="36">
        <f t="shared" ref="F175:K175" si="51">SUM(F176:F180)</f>
        <v>13034.902669999999</v>
      </c>
      <c r="G175" s="36">
        <f t="shared" si="51"/>
        <v>2418.2058900000002</v>
      </c>
      <c r="H175" s="36">
        <f>SUM(H176:H180)</f>
        <v>5822.6938200000004</v>
      </c>
      <c r="I175" s="36">
        <f>SUM(I176:I180)</f>
        <v>1950</v>
      </c>
      <c r="J175" s="36">
        <f>SUM(J176:J180)</f>
        <v>4500</v>
      </c>
      <c r="K175" s="36">
        <f t="shared" si="51"/>
        <v>0</v>
      </c>
    </row>
    <row r="176" spans="1:12" outlineLevel="1" x14ac:dyDescent="0.25">
      <c r="A176" s="168"/>
      <c r="B176" s="169"/>
      <c r="C176" s="170"/>
      <c r="D176" s="24" t="s">
        <v>22</v>
      </c>
      <c r="E176" s="30">
        <f t="shared" si="40"/>
        <v>0</v>
      </c>
      <c r="F176" s="30">
        <f t="shared" ref="F176:G178" si="52">F33+F58+F64+F76+F88</f>
        <v>0</v>
      </c>
      <c r="G176" s="30">
        <f t="shared" si="52"/>
        <v>0</v>
      </c>
      <c r="H176" s="30">
        <f t="shared" ref="H176:K180" si="53">H33+H58+H64+H76+H88</f>
        <v>0</v>
      </c>
      <c r="I176" s="30">
        <f t="shared" si="53"/>
        <v>0</v>
      </c>
      <c r="J176" s="30">
        <f t="shared" si="53"/>
        <v>0</v>
      </c>
      <c r="K176" s="30">
        <f t="shared" si="53"/>
        <v>0</v>
      </c>
    </row>
    <row r="177" spans="1:11" ht="33" x14ac:dyDescent="0.25">
      <c r="A177" s="168"/>
      <c r="B177" s="169"/>
      <c r="C177" s="170"/>
      <c r="D177" s="24" t="s">
        <v>9</v>
      </c>
      <c r="E177" s="30">
        <f t="shared" si="40"/>
        <v>8219.6191600000002</v>
      </c>
      <c r="F177" s="30">
        <f t="shared" si="52"/>
        <v>8219.6191600000002</v>
      </c>
      <c r="G177" s="30">
        <f t="shared" si="52"/>
        <v>0</v>
      </c>
      <c r="H177" s="30">
        <f t="shared" si="53"/>
        <v>0</v>
      </c>
      <c r="I177" s="30">
        <f t="shared" si="53"/>
        <v>0</v>
      </c>
      <c r="J177" s="30">
        <f t="shared" si="53"/>
        <v>0</v>
      </c>
      <c r="K177" s="30">
        <f t="shared" si="53"/>
        <v>0</v>
      </c>
    </row>
    <row r="178" spans="1:11" x14ac:dyDescent="0.25">
      <c r="A178" s="168"/>
      <c r="B178" s="169"/>
      <c r="C178" s="170"/>
      <c r="D178" s="24" t="s">
        <v>10</v>
      </c>
      <c r="E178" s="30">
        <f t="shared" si="40"/>
        <v>380.41273999999999</v>
      </c>
      <c r="F178" s="30">
        <f t="shared" si="52"/>
        <v>380.41273999999999</v>
      </c>
      <c r="G178" s="30">
        <f t="shared" si="52"/>
        <v>0</v>
      </c>
      <c r="H178" s="30">
        <f t="shared" si="53"/>
        <v>0</v>
      </c>
      <c r="I178" s="30">
        <f t="shared" si="53"/>
        <v>0</v>
      </c>
      <c r="J178" s="30">
        <f t="shared" si="53"/>
        <v>0</v>
      </c>
      <c r="K178" s="30">
        <f t="shared" si="53"/>
        <v>0</v>
      </c>
    </row>
    <row r="179" spans="1:11" x14ac:dyDescent="0.25">
      <c r="A179" s="168"/>
      <c r="B179" s="169"/>
      <c r="C179" s="170"/>
      <c r="D179" s="24" t="s">
        <v>99</v>
      </c>
      <c r="E179" s="30">
        <f t="shared" si="40"/>
        <v>14725.770479999999</v>
      </c>
      <c r="F179" s="38">
        <f>F36+F61+F67+F79+F91</f>
        <v>4434.8707699999995</v>
      </c>
      <c r="G179" s="38">
        <f>G36+G61+G67+G79+G91+G115</f>
        <v>2418.2058900000002</v>
      </c>
      <c r="H179" s="38">
        <f t="shared" si="53"/>
        <v>1422.69382</v>
      </c>
      <c r="I179" s="38">
        <f t="shared" si="53"/>
        <v>1950</v>
      </c>
      <c r="J179" s="38">
        <f t="shared" si="53"/>
        <v>4500</v>
      </c>
      <c r="K179" s="38">
        <f t="shared" si="53"/>
        <v>0</v>
      </c>
    </row>
    <row r="180" spans="1:11" ht="24" customHeight="1" x14ac:dyDescent="0.25">
      <c r="A180" s="171"/>
      <c r="B180" s="172"/>
      <c r="C180" s="173"/>
      <c r="D180" s="24" t="s">
        <v>12</v>
      </c>
      <c r="E180" s="30">
        <f t="shared" si="40"/>
        <v>4400</v>
      </c>
      <c r="F180" s="38">
        <f>F37+F62+F68+F80+F92</f>
        <v>0</v>
      </c>
      <c r="G180" s="38">
        <f>G37+G62+G68+G80+G92</f>
        <v>0</v>
      </c>
      <c r="H180" s="38">
        <f t="shared" si="53"/>
        <v>4400</v>
      </c>
      <c r="I180" s="38">
        <f t="shared" si="53"/>
        <v>0</v>
      </c>
      <c r="J180" s="38">
        <f t="shared" si="53"/>
        <v>0</v>
      </c>
      <c r="K180" s="38">
        <f t="shared" si="53"/>
        <v>0</v>
      </c>
    </row>
    <row r="182" spans="1:11" x14ac:dyDescent="0.25">
      <c r="C182" s="3" t="s">
        <v>36</v>
      </c>
      <c r="E182" s="5">
        <f>E175+E169</f>
        <v>757914.65387000004</v>
      </c>
      <c r="F182" s="14">
        <f t="shared" ref="F182:K182" si="54">F175+F169</f>
        <v>101879.03164999999</v>
      </c>
      <c r="G182" s="14">
        <f t="shared" si="54"/>
        <v>289053.24037000001</v>
      </c>
      <c r="H182" s="14">
        <f>H175+H169</f>
        <v>346902.38184999995</v>
      </c>
      <c r="I182" s="14">
        <f>I175+I169</f>
        <v>7957.5</v>
      </c>
      <c r="J182" s="14">
        <f>J175+J169</f>
        <v>10507.5</v>
      </c>
      <c r="K182" s="14">
        <f t="shared" si="54"/>
        <v>1615</v>
      </c>
    </row>
  </sheetData>
  <mergeCells count="74">
    <mergeCell ref="A99:A104"/>
    <mergeCell ref="B99:B104"/>
    <mergeCell ref="C99:C104"/>
    <mergeCell ref="A111:A116"/>
    <mergeCell ref="B111:B116"/>
    <mergeCell ref="C111:C116"/>
    <mergeCell ref="A105:A110"/>
    <mergeCell ref="B105:B110"/>
    <mergeCell ref="C105:C110"/>
    <mergeCell ref="A45:A50"/>
    <mergeCell ref="B45:B50"/>
    <mergeCell ref="C45:C50"/>
    <mergeCell ref="C57:C62"/>
    <mergeCell ref="A63:A68"/>
    <mergeCell ref="B63:B68"/>
    <mergeCell ref="C63:C68"/>
    <mergeCell ref="A57:A62"/>
    <mergeCell ref="B57:B62"/>
    <mergeCell ref="A51:A56"/>
    <mergeCell ref="B51:B56"/>
    <mergeCell ref="C51:C56"/>
    <mergeCell ref="C69:C74"/>
    <mergeCell ref="C81:C86"/>
    <mergeCell ref="A87:A92"/>
    <mergeCell ref="B87:B92"/>
    <mergeCell ref="F1:K1"/>
    <mergeCell ref="A2:K2"/>
    <mergeCell ref="A3:A5"/>
    <mergeCell ref="B3:B5"/>
    <mergeCell ref="C3:C5"/>
    <mergeCell ref="D3:D5"/>
    <mergeCell ref="E3:K3"/>
    <mergeCell ref="E4:E5"/>
    <mergeCell ref="F4:K4"/>
    <mergeCell ref="B81:B86"/>
    <mergeCell ref="A7:K7"/>
    <mergeCell ref="A8:A13"/>
    <mergeCell ref="B8:B13"/>
    <mergeCell ref="C8:C13"/>
    <mergeCell ref="A14:A19"/>
    <mergeCell ref="B14:B19"/>
    <mergeCell ref="C14:C19"/>
    <mergeCell ref="A163:C168"/>
    <mergeCell ref="A156:C156"/>
    <mergeCell ref="A20:A25"/>
    <mergeCell ref="B20:B25"/>
    <mergeCell ref="C20:C25"/>
    <mergeCell ref="C26:C31"/>
    <mergeCell ref="A38:C43"/>
    <mergeCell ref="A117:C122"/>
    <mergeCell ref="C32:C37"/>
    <mergeCell ref="A26:A37"/>
    <mergeCell ref="B26:B37"/>
    <mergeCell ref="C75:C80"/>
    <mergeCell ref="A69:A80"/>
    <mergeCell ref="B69:B80"/>
    <mergeCell ref="A44:K44"/>
    <mergeCell ref="A81:A86"/>
    <mergeCell ref="A157:C162"/>
    <mergeCell ref="C87:C92"/>
    <mergeCell ref="A175:C180"/>
    <mergeCell ref="A169:C174"/>
    <mergeCell ref="A93:A98"/>
    <mergeCell ref="B93:B98"/>
    <mergeCell ref="C93:C98"/>
    <mergeCell ref="A137:C142"/>
    <mergeCell ref="A123:K123"/>
    <mergeCell ref="A124:A129"/>
    <mergeCell ref="B124:B129"/>
    <mergeCell ref="C124:C129"/>
    <mergeCell ref="A130:C135"/>
    <mergeCell ref="A143:C143"/>
    <mergeCell ref="A144:C149"/>
    <mergeCell ref="A150:C155"/>
  </mergeCells>
  <pageMargins left="0.23622047244094491" right="0.23622047244094491" top="0.39370078740157483" bottom="0.39370078740157483" header="0.31496062992125984" footer="0.31496062992125984"/>
  <pageSetup paperSize="9" scale="49" fitToHeight="0" orientation="landscape" r:id="rId1"/>
  <rowBreaks count="1" manualBreakCount="1"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opLeftCell="A12" zoomScaleNormal="100" workbookViewId="0">
      <selection activeCell="F26" sqref="F26"/>
    </sheetView>
  </sheetViews>
  <sheetFormatPr defaultRowHeight="15" x14ac:dyDescent="0.25"/>
  <cols>
    <col min="1" max="1" width="14.85546875" customWidth="1"/>
    <col min="2" max="2" width="41.42578125" customWidth="1"/>
    <col min="3" max="3" width="43.140625" customWidth="1"/>
    <col min="4" max="4" width="27.425781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24" t="s">
        <v>46</v>
      </c>
      <c r="B2" s="224"/>
      <c r="C2" s="224"/>
      <c r="D2" s="224"/>
    </row>
    <row r="4" spans="1:4" ht="69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18.75" customHeight="1" x14ac:dyDescent="0.25">
      <c r="A6" s="223" t="s">
        <v>103</v>
      </c>
      <c r="B6" s="223"/>
      <c r="C6" s="223"/>
      <c r="D6" s="223"/>
    </row>
    <row r="7" spans="1:4" ht="42" customHeight="1" x14ac:dyDescent="0.25">
      <c r="A7" s="222" t="s">
        <v>104</v>
      </c>
      <c r="B7" s="222"/>
      <c r="C7" s="222"/>
      <c r="D7" s="222"/>
    </row>
    <row r="8" spans="1:4" ht="26.25" customHeight="1" x14ac:dyDescent="0.25">
      <c r="A8" s="223" t="s">
        <v>50</v>
      </c>
      <c r="B8" s="223"/>
      <c r="C8" s="223"/>
      <c r="D8" s="223"/>
    </row>
    <row r="9" spans="1:4" ht="72" customHeight="1" x14ac:dyDescent="0.25">
      <c r="A9" s="84" t="s">
        <v>6</v>
      </c>
      <c r="B9" s="85" t="s">
        <v>51</v>
      </c>
      <c r="C9" s="85" t="s">
        <v>117</v>
      </c>
      <c r="D9" s="85"/>
    </row>
    <row r="10" spans="1:4" s="80" customFormat="1" ht="54.75" customHeight="1" x14ac:dyDescent="0.25">
      <c r="A10" s="84" t="s">
        <v>14</v>
      </c>
      <c r="B10" s="85" t="s">
        <v>52</v>
      </c>
      <c r="C10" s="85" t="s">
        <v>143</v>
      </c>
      <c r="D10" s="85"/>
    </row>
    <row r="11" spans="1:4" x14ac:dyDescent="0.25">
      <c r="A11" s="225" t="s">
        <v>105</v>
      </c>
      <c r="B11" s="226"/>
      <c r="C11" s="226"/>
      <c r="D11" s="227"/>
    </row>
    <row r="12" spans="1:4" ht="85.5" customHeight="1" x14ac:dyDescent="0.25">
      <c r="A12" s="225" t="s">
        <v>106</v>
      </c>
      <c r="B12" s="226"/>
      <c r="C12" s="226"/>
      <c r="D12" s="227"/>
    </row>
    <row r="13" spans="1:4" x14ac:dyDescent="0.25">
      <c r="A13" s="222" t="s">
        <v>38</v>
      </c>
      <c r="B13" s="222"/>
      <c r="C13" s="222"/>
      <c r="D13" s="222"/>
    </row>
    <row r="14" spans="1:4" s="80" customFormat="1" ht="42" customHeight="1" x14ac:dyDescent="0.25">
      <c r="A14" s="84"/>
      <c r="B14" s="85" t="s">
        <v>141</v>
      </c>
      <c r="C14" s="85" t="s">
        <v>58</v>
      </c>
      <c r="D14" s="85"/>
    </row>
    <row r="15" spans="1:4" s="80" customFormat="1" ht="23.25" customHeight="1" x14ac:dyDescent="0.25">
      <c r="A15" s="84"/>
      <c r="B15" s="85" t="s">
        <v>139</v>
      </c>
      <c r="C15" s="85" t="s">
        <v>58</v>
      </c>
      <c r="D15" s="85"/>
    </row>
    <row r="16" spans="1:4" ht="25.5" customHeight="1" x14ac:dyDescent="0.25">
      <c r="A16" s="84" t="s">
        <v>6</v>
      </c>
      <c r="B16" s="85" t="s">
        <v>53</v>
      </c>
      <c r="C16" s="85" t="s">
        <v>58</v>
      </c>
      <c r="D16" s="85"/>
    </row>
    <row r="17" spans="1:4" s="80" customFormat="1" ht="18" customHeight="1" x14ac:dyDescent="0.25">
      <c r="A17" s="84" t="s">
        <v>14</v>
      </c>
      <c r="B17" s="85" t="s">
        <v>54</v>
      </c>
      <c r="C17" s="85" t="s">
        <v>142</v>
      </c>
      <c r="D17" s="85"/>
    </row>
    <row r="18" spans="1:4" s="80" customFormat="1" ht="42.75" customHeight="1" x14ac:dyDescent="0.25">
      <c r="A18" s="84" t="s">
        <v>17</v>
      </c>
      <c r="B18" s="85" t="s">
        <v>55</v>
      </c>
      <c r="C18" s="85" t="s">
        <v>144</v>
      </c>
      <c r="D18" s="85"/>
    </row>
    <row r="19" spans="1:4" s="80" customFormat="1" ht="27" customHeight="1" x14ac:dyDescent="0.25">
      <c r="A19" s="84" t="s">
        <v>18</v>
      </c>
      <c r="B19" s="85" t="s">
        <v>56</v>
      </c>
      <c r="C19" s="85" t="s">
        <v>145</v>
      </c>
      <c r="D19" s="85"/>
    </row>
    <row r="20" spans="1:4" s="80" customFormat="1" ht="26.25" customHeight="1" x14ac:dyDescent="0.25">
      <c r="A20" s="84" t="s">
        <v>19</v>
      </c>
      <c r="B20" s="85" t="s">
        <v>57</v>
      </c>
      <c r="C20" s="85" t="s">
        <v>146</v>
      </c>
      <c r="D20" s="85"/>
    </row>
    <row r="21" spans="1:4" s="80" customFormat="1" ht="25.5" customHeight="1" x14ac:dyDescent="0.25">
      <c r="A21" s="84" t="s">
        <v>111</v>
      </c>
      <c r="B21" s="85" t="s">
        <v>112</v>
      </c>
      <c r="C21" s="85" t="s">
        <v>147</v>
      </c>
      <c r="D21" s="140"/>
    </row>
    <row r="22" spans="1:4" s="80" customFormat="1" ht="65.25" customHeight="1" x14ac:dyDescent="0.25">
      <c r="A22" s="84" t="s">
        <v>116</v>
      </c>
      <c r="B22" s="85" t="s">
        <v>119</v>
      </c>
      <c r="C22" s="85" t="s">
        <v>148</v>
      </c>
      <c r="D22" s="140"/>
    </row>
    <row r="23" spans="1:4" s="80" customFormat="1" ht="68.25" customHeight="1" x14ac:dyDescent="0.25">
      <c r="A23" s="84" t="s">
        <v>118</v>
      </c>
      <c r="B23" s="85" t="s">
        <v>120</v>
      </c>
      <c r="C23" s="85" t="s">
        <v>58</v>
      </c>
      <c r="D23" s="140"/>
    </row>
    <row r="24" spans="1:4" s="80" customFormat="1" x14ac:dyDescent="0.25">
      <c r="A24" s="225" t="s">
        <v>107</v>
      </c>
      <c r="B24" s="226"/>
      <c r="C24" s="226"/>
      <c r="D24" s="227"/>
    </row>
    <row r="25" spans="1:4" s="80" customFormat="1" ht="30" customHeight="1" x14ac:dyDescent="0.25">
      <c r="A25" s="219" t="s">
        <v>108</v>
      </c>
      <c r="B25" s="220"/>
      <c r="C25" s="220"/>
      <c r="D25" s="221"/>
    </row>
    <row r="26" spans="1:4" s="80" customFormat="1" x14ac:dyDescent="0.25">
      <c r="A26" s="222" t="s">
        <v>39</v>
      </c>
      <c r="B26" s="222"/>
      <c r="C26" s="222"/>
      <c r="D26" s="222"/>
    </row>
    <row r="27" spans="1:4" s="80" customFormat="1" ht="59.25" customHeight="1" x14ac:dyDescent="0.25">
      <c r="A27" s="84" t="s">
        <v>6</v>
      </c>
      <c r="B27" s="85" t="s">
        <v>59</v>
      </c>
      <c r="C27" s="85" t="s">
        <v>140</v>
      </c>
      <c r="D27" s="85"/>
    </row>
  </sheetData>
  <mergeCells count="10">
    <mergeCell ref="A2:D2"/>
    <mergeCell ref="A11:D11"/>
    <mergeCell ref="A8:D8"/>
    <mergeCell ref="A12:D12"/>
    <mergeCell ref="A24:D24"/>
    <mergeCell ref="A25:D25"/>
    <mergeCell ref="A26:D26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  <rowBreaks count="1" manualBreakCount="1">
    <brk id="1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zoomScaleNormal="100" workbookViewId="0">
      <selection activeCell="O7" sqref="O7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style="80" customWidth="1"/>
    <col min="12" max="12" width="14" customWidth="1"/>
    <col min="13" max="13" width="17.140625" customWidth="1"/>
    <col min="14" max="14" width="20.42578125" customWidth="1"/>
  </cols>
  <sheetData>
    <row r="1" spans="1:15" ht="15.75" x14ac:dyDescent="0.25">
      <c r="A1" s="231" t="s">
        <v>60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5" ht="15.75" x14ac:dyDescent="0.25">
      <c r="A2" s="232" t="s">
        <v>61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</row>
    <row r="3" spans="1:15" ht="53.25" customHeight="1" x14ac:dyDescent="0.25">
      <c r="A3" s="233" t="s">
        <v>125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</row>
    <row r="4" spans="1:15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120"/>
      <c r="L4" s="87"/>
      <c r="M4" s="87"/>
      <c r="N4" s="87"/>
    </row>
    <row r="5" spans="1:15" ht="15.75" customHeight="1" x14ac:dyDescent="0.25">
      <c r="A5" s="234" t="s">
        <v>62</v>
      </c>
      <c r="B5" s="234" t="s">
        <v>63</v>
      </c>
      <c r="C5" s="234" t="s">
        <v>64</v>
      </c>
      <c r="D5" s="234" t="s">
        <v>65</v>
      </c>
      <c r="E5" s="234" t="s">
        <v>66</v>
      </c>
      <c r="F5" s="234" t="s">
        <v>126</v>
      </c>
      <c r="G5" s="234" t="s">
        <v>67</v>
      </c>
      <c r="H5" s="228" t="s">
        <v>68</v>
      </c>
      <c r="I5" s="229"/>
      <c r="J5" s="229"/>
      <c r="K5" s="230"/>
      <c r="L5" s="234" t="s">
        <v>69</v>
      </c>
      <c r="M5" s="234" t="s">
        <v>70</v>
      </c>
    </row>
    <row r="6" spans="1:15" ht="15.75" x14ac:dyDescent="0.25">
      <c r="A6" s="235"/>
      <c r="B6" s="235"/>
      <c r="C6" s="235"/>
      <c r="D6" s="235"/>
      <c r="E6" s="235"/>
      <c r="F6" s="235"/>
      <c r="G6" s="235"/>
      <c r="H6" s="237" t="s">
        <v>8</v>
      </c>
      <c r="I6" s="228"/>
      <c r="J6" s="229"/>
      <c r="K6" s="230"/>
      <c r="L6" s="235"/>
      <c r="M6" s="235"/>
      <c r="N6" s="154"/>
      <c r="O6" s="153"/>
    </row>
    <row r="7" spans="1:15" ht="91.5" customHeight="1" x14ac:dyDescent="0.25">
      <c r="A7" s="236"/>
      <c r="B7" s="236"/>
      <c r="C7" s="236"/>
      <c r="D7" s="236"/>
      <c r="E7" s="236"/>
      <c r="F7" s="236"/>
      <c r="G7" s="236"/>
      <c r="H7" s="237"/>
      <c r="I7" s="88" t="s">
        <v>109</v>
      </c>
      <c r="J7" s="139" t="s">
        <v>113</v>
      </c>
      <c r="K7" s="139" t="s">
        <v>122</v>
      </c>
      <c r="L7" s="236"/>
      <c r="M7" s="236"/>
    </row>
    <row r="8" spans="1:15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122">
        <v>10</v>
      </c>
      <c r="J8" s="122">
        <v>11</v>
      </c>
      <c r="K8" s="89">
        <v>12</v>
      </c>
      <c r="L8" s="89">
        <v>13</v>
      </c>
      <c r="M8" s="89">
        <v>14</v>
      </c>
    </row>
    <row r="9" spans="1:15" ht="15.75" x14ac:dyDescent="0.25">
      <c r="A9" s="90"/>
      <c r="B9" s="91"/>
      <c r="C9" s="92"/>
      <c r="D9" s="92"/>
      <c r="E9" s="93"/>
      <c r="F9" s="92"/>
      <c r="G9" s="92"/>
      <c r="H9" s="94"/>
      <c r="I9" s="124"/>
      <c r="J9" s="124"/>
      <c r="K9" s="95"/>
      <c r="L9" s="92"/>
      <c r="M9" s="96"/>
    </row>
    <row r="10" spans="1:15" ht="15.75" x14ac:dyDescent="0.25">
      <c r="A10" s="90"/>
      <c r="B10" s="91"/>
      <c r="C10" s="92"/>
      <c r="D10" s="92"/>
      <c r="E10" s="92"/>
      <c r="F10" s="92"/>
      <c r="G10" s="92"/>
      <c r="H10" s="94"/>
      <c r="I10" s="123"/>
      <c r="J10" s="123"/>
      <c r="K10" s="94"/>
      <c r="L10" s="92"/>
      <c r="M10" s="96"/>
    </row>
    <row r="11" spans="1:15" ht="15.75" x14ac:dyDescent="0.25">
      <c r="A11" s="97"/>
      <c r="B11" s="98"/>
      <c r="C11" s="94"/>
      <c r="D11" s="94"/>
      <c r="E11" s="94"/>
      <c r="F11" s="94"/>
      <c r="G11" s="94"/>
      <c r="H11" s="94"/>
      <c r="I11" s="123"/>
      <c r="J11" s="123"/>
      <c r="K11" s="94"/>
      <c r="L11" s="94"/>
      <c r="M11" s="96"/>
    </row>
  </sheetData>
  <mergeCells count="15">
    <mergeCell ref="H5:K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6:H7"/>
    <mergeCell ref="L5:L7"/>
    <mergeCell ref="M5:M7"/>
    <mergeCell ref="I6:K6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sqref="A1:G1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31" t="s">
        <v>71</v>
      </c>
      <c r="B1" s="231"/>
      <c r="C1" s="231"/>
      <c r="D1" s="231"/>
      <c r="E1" s="231"/>
      <c r="F1" s="231"/>
      <c r="G1" s="231"/>
    </row>
    <row r="2" spans="1:7" ht="15.75" x14ac:dyDescent="0.25">
      <c r="A2" s="232" t="s">
        <v>72</v>
      </c>
      <c r="B2" s="232"/>
      <c r="C2" s="232"/>
      <c r="D2" s="232"/>
      <c r="E2" s="232"/>
      <c r="F2" s="232"/>
      <c r="G2" s="232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sqref="A1:D1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31" t="s">
        <v>77</v>
      </c>
      <c r="B1" s="231"/>
      <c r="C1" s="231"/>
      <c r="D1" s="231"/>
    </row>
    <row r="2" spans="1:4" ht="15.75" x14ac:dyDescent="0.25">
      <c r="A2" s="232" t="s">
        <v>78</v>
      </c>
      <c r="B2" s="232"/>
      <c r="C2" s="232"/>
      <c r="D2" s="232"/>
    </row>
    <row r="3" spans="1:4" ht="15.75" x14ac:dyDescent="0.25">
      <c r="A3" s="238" t="s">
        <v>79</v>
      </c>
      <c r="B3" s="238"/>
      <c r="C3" s="238"/>
      <c r="D3" s="238"/>
    </row>
    <row r="4" spans="1:4" ht="15.75" x14ac:dyDescent="0.25">
      <c r="A4" s="232" t="s">
        <v>80</v>
      </c>
      <c r="B4" s="232"/>
      <c r="C4" s="232"/>
      <c r="D4" s="232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sqref="A1:J1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31" t="s">
        <v>83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15.75" x14ac:dyDescent="0.25">
      <c r="A2" s="232" t="s">
        <v>84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.75" x14ac:dyDescent="0.25">
      <c r="A3" s="233" t="s">
        <v>85</v>
      </c>
      <c r="B3" s="233"/>
      <c r="C3" s="233"/>
      <c r="D3" s="233"/>
      <c r="E3" s="233"/>
      <c r="F3" s="233"/>
      <c r="G3" s="233"/>
      <c r="H3" s="233"/>
      <c r="I3" s="233"/>
      <c r="J3" s="233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34" t="s">
        <v>0</v>
      </c>
      <c r="B5" s="234" t="s">
        <v>86</v>
      </c>
      <c r="C5" s="234" t="s">
        <v>87</v>
      </c>
      <c r="D5" s="234" t="s">
        <v>88</v>
      </c>
      <c r="E5" s="234" t="s">
        <v>89</v>
      </c>
      <c r="F5" s="237" t="s">
        <v>90</v>
      </c>
      <c r="G5" s="237"/>
      <c r="H5" s="237"/>
      <c r="I5" s="237"/>
      <c r="J5" s="237"/>
    </row>
    <row r="6" spans="1:10" ht="15.75" x14ac:dyDescent="0.25">
      <c r="A6" s="235"/>
      <c r="B6" s="235"/>
      <c r="C6" s="235"/>
      <c r="D6" s="235"/>
      <c r="E6" s="235"/>
      <c r="F6" s="237" t="s">
        <v>8</v>
      </c>
      <c r="G6" s="237" t="s">
        <v>5</v>
      </c>
      <c r="H6" s="237"/>
      <c r="I6" s="237"/>
      <c r="J6" s="237"/>
    </row>
    <row r="7" spans="1:10" ht="31.5" x14ac:dyDescent="0.25">
      <c r="A7" s="236"/>
      <c r="B7" s="236"/>
      <c r="C7" s="236"/>
      <c r="D7" s="236"/>
      <c r="E7" s="236"/>
      <c r="F7" s="237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/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8" width="12.42578125" style="80" customWidth="1"/>
    <col min="9" max="9" width="17.28515625" customWidth="1"/>
    <col min="10" max="10" width="18.7109375" customWidth="1"/>
  </cols>
  <sheetData>
    <row r="1" spans="1:10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35" t="s">
        <v>93</v>
      </c>
    </row>
    <row r="2" spans="1:10" ht="15" customHeight="1" x14ac:dyDescent="0.25">
      <c r="A2" s="239" t="s">
        <v>94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x14ac:dyDescent="0.25">
      <c r="A3" s="239"/>
      <c r="B3" s="239"/>
      <c r="C3" s="239"/>
      <c r="D3" s="239"/>
      <c r="E3" s="239"/>
      <c r="F3" s="239"/>
      <c r="G3" s="239"/>
      <c r="H3" s="239"/>
      <c r="I3" s="239"/>
      <c r="J3" s="239"/>
    </row>
    <row r="4" spans="1:10" x14ac:dyDescent="0.25">
      <c r="A4" s="127"/>
      <c r="B4" s="134"/>
      <c r="C4" s="127"/>
      <c r="D4" s="127"/>
      <c r="E4" s="127"/>
      <c r="F4" s="127"/>
      <c r="G4" s="127"/>
      <c r="H4" s="127"/>
      <c r="I4" s="127"/>
      <c r="J4" s="127"/>
    </row>
    <row r="5" spans="1:10" x14ac:dyDescent="0.25">
      <c r="A5" s="240" t="s">
        <v>95</v>
      </c>
      <c r="B5" s="240" t="s">
        <v>96</v>
      </c>
      <c r="C5" s="240" t="s">
        <v>97</v>
      </c>
      <c r="D5" s="240"/>
      <c r="E5" s="240"/>
      <c r="F5" s="240"/>
      <c r="G5" s="240"/>
      <c r="H5" s="240"/>
      <c r="I5" s="240"/>
      <c r="J5" s="240" t="s">
        <v>98</v>
      </c>
    </row>
    <row r="6" spans="1:10" ht="78.75" customHeight="1" x14ac:dyDescent="0.25">
      <c r="A6" s="240"/>
      <c r="B6" s="240"/>
      <c r="C6" s="240"/>
      <c r="D6" s="129" t="s">
        <v>31</v>
      </c>
      <c r="E6" s="129" t="s">
        <v>32</v>
      </c>
      <c r="F6" s="129" t="s">
        <v>110</v>
      </c>
      <c r="G6" s="144" t="s">
        <v>114</v>
      </c>
      <c r="H6" s="138" t="s">
        <v>123</v>
      </c>
      <c r="I6" s="129" t="s">
        <v>124</v>
      </c>
      <c r="J6" s="240"/>
    </row>
    <row r="7" spans="1:10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30">
        <v>8</v>
      </c>
      <c r="I7" s="129">
        <v>9</v>
      </c>
      <c r="J7" s="131">
        <v>10</v>
      </c>
    </row>
    <row r="8" spans="1:10" ht="39" customHeight="1" x14ac:dyDescent="0.25">
      <c r="A8" s="129"/>
      <c r="B8" s="128"/>
      <c r="C8" s="132"/>
      <c r="D8" s="133"/>
      <c r="E8" s="133"/>
      <c r="F8" s="133"/>
      <c r="G8" s="133"/>
      <c r="H8" s="133"/>
      <c r="I8" s="132"/>
      <c r="J8" s="132"/>
    </row>
    <row r="9" spans="1:10" ht="47.45" customHeight="1" x14ac:dyDescent="0.25">
      <c r="A9" s="129"/>
      <c r="B9" s="128"/>
      <c r="C9" s="132"/>
      <c r="D9" s="133"/>
      <c r="E9" s="133"/>
      <c r="F9" s="133"/>
      <c r="G9" s="133"/>
      <c r="H9" s="133"/>
      <c r="I9" s="132"/>
      <c r="J9" s="132"/>
    </row>
    <row r="10" spans="1:10" ht="43.15" customHeight="1" x14ac:dyDescent="0.25">
      <c r="A10" s="129"/>
      <c r="B10" s="128"/>
      <c r="C10" s="119"/>
      <c r="D10" s="99"/>
      <c r="E10" s="99"/>
      <c r="F10" s="99"/>
      <c r="G10" s="99"/>
      <c r="H10" s="99"/>
      <c r="I10" s="119"/>
      <c r="J10" s="119"/>
    </row>
  </sheetData>
  <mergeCells count="6">
    <mergeCell ref="A2:J3"/>
    <mergeCell ref="D5:I5"/>
    <mergeCell ref="J5:J6"/>
    <mergeCell ref="A5:A6"/>
    <mergeCell ref="B5:B6"/>
    <mergeCell ref="C5:C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2025-03-05T10:03:07Z</cp:lastPrinted>
  <dcterms:created xsi:type="dcterms:W3CDTF">2017-05-29T12:41:03Z</dcterms:created>
  <dcterms:modified xsi:type="dcterms:W3CDTF">2025-03-05T10:05:34Z</dcterms:modified>
</cp:coreProperties>
</file>